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pc\Desktop\1 кв. 2026 года\На сайт\"/>
    </mc:Choice>
  </mc:AlternateContent>
  <xr:revisionPtr revIDLastSave="0" documentId="13_ncr:1_{CEB4747B-5AE1-420B-90A1-4C6742F7F211}" xr6:coauthVersionLast="47" xr6:coauthVersionMax="47" xr10:uidLastSave="{00000000-0000-0000-0000-000000000000}"/>
  <bookViews>
    <workbookView xWindow="-108" yWindow="-108" windowWidth="23256" windowHeight="12456" xr2:uid="{00000000-000D-0000-FFFF-FFFF00000000}"/>
  </bookViews>
  <sheets>
    <sheet name="Содержание" sheetId="6" r:id="rId1"/>
    <sheet name="BS" sheetId="2" r:id="rId2"/>
    <sheet name="PL" sheetId="1" r:id="rId3"/>
    <sheet name="CF" sheetId="3" r:id="rId4"/>
    <sheet name="Фин и опер показатели" sheetId="7" r:id="rId5"/>
    <sheet name="Расшифровки PL" sheetId="9" r:id="rId6"/>
  </sheets>
  <definedNames>
    <definedName name="_ftn1" localSheetId="2">PL!$D$53</definedName>
    <definedName name="_ftn1" localSheetId="5">'Расшифровки PL'!#REF!</definedName>
    <definedName name="_ftnref1" localSheetId="2">PL!$D$49</definedName>
    <definedName name="_ftnref1" localSheetId="5">'Расшифровки PL'!#REF!</definedName>
    <definedName name="_xlnm._FilterDatabase" localSheetId="2" hidden="1">PL!$A$5:$AM$54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P29" i="9" l="1"/>
  <c r="AQ43" i="7"/>
  <c r="AQ39" i="7"/>
  <c r="AQ13" i="7"/>
  <c r="J57" i="9"/>
  <c r="J27" i="9"/>
  <c r="K60" i="2"/>
  <c r="K37" i="2"/>
  <c r="K61" i="2" s="1"/>
  <c r="K26" i="2"/>
  <c r="AL57" i="9"/>
  <c r="AL27" i="9"/>
  <c r="AM61" i="2"/>
  <c r="AM60" i="2"/>
  <c r="AM37" i="2"/>
  <c r="AM26" i="2"/>
  <c r="AK30" i="9"/>
  <c r="AK29" i="9"/>
  <c r="AD30" i="9"/>
  <c r="O30" i="9"/>
  <c r="O29" i="9"/>
  <c r="V30" i="9"/>
  <c r="U29" i="9"/>
  <c r="V29" i="9"/>
  <c r="P29" i="9"/>
  <c r="Q29" i="9"/>
  <c r="W29" i="9"/>
  <c r="X29" i="9"/>
  <c r="AI29" i="9"/>
  <c r="AB29" i="9"/>
  <c r="AJ29" i="9"/>
  <c r="AE29" i="9"/>
  <c r="AC29" i="9"/>
  <c r="AE46" i="3"/>
  <c r="AJ46" i="3"/>
  <c r="AE37" i="7"/>
  <c r="AF37" i="7"/>
  <c r="G34" i="7"/>
  <c r="G37" i="7" s="1"/>
  <c r="H34" i="7"/>
  <c r="H37" i="7" s="1"/>
  <c r="I34" i="7"/>
  <c r="I37" i="7" s="1"/>
  <c r="J34" i="7"/>
  <c r="J37" i="7" s="1"/>
  <c r="R34" i="7"/>
  <c r="R37" i="7" s="1"/>
  <c r="Q34" i="7"/>
  <c r="Q37" i="7" s="1"/>
  <c r="P34" i="7"/>
  <c r="P37" i="7" s="1"/>
  <c r="Y34" i="7"/>
  <c r="Y37" i="7" s="1"/>
  <c r="X34" i="7"/>
  <c r="X37" i="7" s="1"/>
  <c r="W34" i="7"/>
  <c r="W37" i="7" s="1"/>
  <c r="V34" i="7"/>
  <c r="V37" i="7" s="1"/>
  <c r="AC34" i="7"/>
  <c r="AC37" i="7" s="1"/>
  <c r="AD34" i="7"/>
  <c r="AD37" i="7" s="1"/>
  <c r="AE34" i="7"/>
  <c r="AF34" i="7"/>
  <c r="AK34" i="7"/>
  <c r="AK37" i="7" s="1"/>
  <c r="AJ34" i="7"/>
  <c r="AJ37" i="7" s="1"/>
  <c r="AL34" i="7"/>
  <c r="AL37" i="7" s="1"/>
  <c r="AK73" i="9" l="1"/>
  <c r="AK57" i="9"/>
  <c r="AK27" i="9"/>
  <c r="AK7" i="9"/>
  <c r="AK61" i="3"/>
  <c r="AK49" i="3"/>
  <c r="AK46" i="3"/>
  <c r="AK29" i="3"/>
  <c r="AK35" i="3" s="1"/>
  <c r="AL59" i="2"/>
  <c r="AL47" i="2"/>
  <c r="AL60" i="2" s="1"/>
  <c r="AL35" i="2"/>
  <c r="AL37" i="2" s="1"/>
  <c r="AL26" i="2"/>
  <c r="W8" i="1"/>
  <c r="W9" i="1" s="1"/>
  <c r="W14" i="1" s="1"/>
  <c r="W22" i="1" s="1"/>
  <c r="U9" i="1"/>
  <c r="V9" i="1"/>
  <c r="X9" i="1"/>
  <c r="V32" i="1"/>
  <c r="V37" i="1" s="1"/>
  <c r="V39" i="1" s="1"/>
  <c r="U34" i="1"/>
  <c r="V34" i="1"/>
  <c r="W34" i="1"/>
  <c r="U37" i="1"/>
  <c r="U39" i="1" s="1"/>
  <c r="W37" i="1"/>
  <c r="W38" i="1"/>
  <c r="AJ86" i="9"/>
  <c r="AJ73" i="9"/>
  <c r="AJ57" i="9"/>
  <c r="AJ41" i="9"/>
  <c r="AJ7" i="9"/>
  <c r="AJ15" i="9"/>
  <c r="W39" i="1" l="1"/>
  <c r="AL61" i="2"/>
  <c r="AK59" i="2"/>
  <c r="AK26" i="2"/>
  <c r="O83" i="9"/>
  <c r="P83" i="9"/>
  <c r="Q83" i="9"/>
  <c r="AK47" i="2"/>
  <c r="AK60" i="2" l="1"/>
  <c r="AK35" i="2"/>
  <c r="AK37" i="2" s="1"/>
  <c r="AK61" i="2" s="1"/>
  <c r="AJ61" i="3"/>
  <c r="AC46" i="3"/>
  <c r="AJ29" i="3"/>
  <c r="AJ35" i="3" s="1"/>
  <c r="AC29" i="3"/>
  <c r="H49" i="1" l="1"/>
  <c r="H48" i="1"/>
  <c r="H43" i="1"/>
  <c r="H39" i="1"/>
  <c r="H38" i="1"/>
  <c r="H37" i="1"/>
  <c r="H34" i="1"/>
  <c r="H33" i="1"/>
  <c r="H32" i="1"/>
  <c r="H29" i="1"/>
  <c r="H28" i="1"/>
  <c r="H27" i="1"/>
  <c r="H25" i="1"/>
  <c r="H24" i="1"/>
  <c r="H22" i="1"/>
  <c r="H21" i="1"/>
  <c r="H20" i="1"/>
  <c r="H19" i="1"/>
  <c r="H18" i="1"/>
  <c r="H17" i="1"/>
  <c r="H16" i="1"/>
  <c r="H14" i="1"/>
  <c r="H13" i="1"/>
  <c r="H12" i="1"/>
  <c r="H11" i="1"/>
  <c r="H9" i="1"/>
  <c r="H8" i="1"/>
  <c r="H7" i="1"/>
  <c r="I49" i="1"/>
  <c r="I48" i="1"/>
  <c r="I43" i="1"/>
  <c r="I39" i="1"/>
  <c r="I38" i="1"/>
  <c r="I37" i="1"/>
  <c r="I34" i="1"/>
  <c r="I33" i="1"/>
  <c r="I32" i="1"/>
  <c r="I29" i="1"/>
  <c r="I28" i="1"/>
  <c r="I27" i="1"/>
  <c r="I25" i="1"/>
  <c r="I24" i="1"/>
  <c r="I22" i="1"/>
  <c r="I21" i="1"/>
  <c r="I20" i="1"/>
  <c r="I19" i="1"/>
  <c r="I18" i="1"/>
  <c r="I17" i="1"/>
  <c r="I16" i="1"/>
  <c r="I14" i="1"/>
  <c r="I13" i="1"/>
  <c r="I12" i="1"/>
  <c r="I11" i="1"/>
  <c r="I9" i="1"/>
  <c r="I8" i="1"/>
  <c r="G29" i="3" l="1"/>
  <c r="G35" i="3" s="1"/>
  <c r="F29" i="3"/>
  <c r="F35" i="3" s="1"/>
  <c r="G61" i="3"/>
  <c r="F61" i="3"/>
  <c r="G56" i="3"/>
  <c r="F56" i="3"/>
  <c r="G46" i="3"/>
  <c r="F46" i="3"/>
  <c r="X41" i="3"/>
  <c r="X29" i="3"/>
  <c r="X35" i="3" s="1"/>
  <c r="W29" i="3"/>
  <c r="W35" i="3" s="1"/>
  <c r="X56" i="3"/>
  <c r="Y25" i="2"/>
  <c r="Y59" i="2"/>
  <c r="Y47" i="2"/>
  <c r="Y37" i="2"/>
  <c r="X46" i="3" l="1"/>
  <c r="X58" i="3" s="1"/>
  <c r="Y60" i="2"/>
  <c r="Y61" i="2" s="1"/>
  <c r="X61" i="3" l="1"/>
  <c r="R48" i="2" l="1"/>
  <c r="H46" i="2"/>
  <c r="H45" i="2"/>
  <c r="G46" i="2"/>
  <c r="AI86" i="9" l="1"/>
  <c r="AE86" i="9"/>
  <c r="AD86" i="9"/>
  <c r="AB86" i="9"/>
  <c r="AC86" i="9"/>
  <c r="AI73" i="9"/>
  <c r="AC73" i="9"/>
  <c r="AB73" i="9"/>
  <c r="AD73" i="9"/>
  <c r="AI57" i="9"/>
  <c r="AI41" i="9"/>
  <c r="AI15" i="9"/>
  <c r="AI7" i="9"/>
  <c r="AJ59" i="2"/>
  <c r="AJ47" i="2"/>
  <c r="AJ35" i="2"/>
  <c r="AJ25" i="2"/>
  <c r="AJ17" i="2"/>
  <c r="AJ37" i="2" l="1"/>
  <c r="AJ60" i="2"/>
  <c r="AJ26" i="2"/>
  <c r="U7" i="9"/>
  <c r="V7" i="9"/>
  <c r="W7" i="9"/>
  <c r="X7" i="9"/>
  <c r="U15" i="9"/>
  <c r="V15" i="9"/>
  <c r="W15" i="9"/>
  <c r="X15" i="9"/>
  <c r="U41" i="9"/>
  <c r="V41" i="9"/>
  <c r="W41" i="9"/>
  <c r="U57" i="9"/>
  <c r="V57" i="9"/>
  <c r="W57" i="9"/>
  <c r="X41" i="9"/>
  <c r="X57" i="9"/>
  <c r="X73" i="9"/>
  <c r="X86" i="9"/>
  <c r="AJ61" i="2" l="1"/>
  <c r="AE73" i="9"/>
  <c r="AE57" i="9"/>
  <c r="AE41" i="9"/>
  <c r="AE15" i="9"/>
  <c r="AE7" i="9"/>
  <c r="AB46" i="3"/>
  <c r="W46" i="3"/>
  <c r="V46" i="3"/>
  <c r="U46" i="3"/>
  <c r="P46" i="3"/>
  <c r="O46" i="3"/>
  <c r="I7" i="1"/>
  <c r="AF59" i="2"/>
  <c r="AF47" i="2"/>
  <c r="AF35" i="2"/>
  <c r="AF25" i="2"/>
  <c r="AF17" i="2"/>
  <c r="AF37" i="2" l="1"/>
  <c r="AF26" i="2"/>
  <c r="AF60" i="2"/>
  <c r="F41" i="9"/>
  <c r="F57" i="9"/>
  <c r="AF61" i="2" l="1"/>
  <c r="AD7" i="9" l="1"/>
  <c r="AD57" i="9"/>
  <c r="AD41" i="9"/>
  <c r="AD15" i="9"/>
  <c r="AD58" i="3"/>
  <c r="AD61" i="3" s="1"/>
  <c r="AE59" i="2"/>
  <c r="AE47" i="2"/>
  <c r="AE35" i="2"/>
  <c r="AE37" i="2" s="1"/>
  <c r="AE25" i="2"/>
  <c r="AE17" i="2"/>
  <c r="AE26" i="2" l="1"/>
  <c r="AE60" i="2"/>
  <c r="AE61" i="2" s="1"/>
  <c r="AB15" i="9"/>
  <c r="AC41" i="9" l="1"/>
  <c r="AC15" i="9"/>
  <c r="AC57" i="9" l="1"/>
  <c r="AC7" i="9"/>
  <c r="AC56" i="3"/>
  <c r="AC35" i="3"/>
  <c r="AD59" i="2"/>
  <c r="AC59" i="2"/>
  <c r="X59" i="2"/>
  <c r="W59" i="2"/>
  <c r="R58" i="2"/>
  <c r="R41" i="2"/>
  <c r="AD47" i="2"/>
  <c r="AD35" i="2"/>
  <c r="AD37" i="2" s="1"/>
  <c r="AD25" i="2"/>
  <c r="AD17" i="2"/>
  <c r="AD60" i="2" l="1"/>
  <c r="AD61" i="2" s="1"/>
  <c r="AD26" i="2"/>
  <c r="AC58" i="3"/>
  <c r="AC61" i="3" s="1"/>
  <c r="O73" i="9" l="1"/>
  <c r="Q43" i="1" l="1"/>
  <c r="Q38" i="1"/>
  <c r="Q37" i="1"/>
  <c r="Q33" i="1"/>
  <c r="Q32" i="1"/>
  <c r="P38" i="1"/>
  <c r="P37" i="1"/>
  <c r="P34" i="1"/>
  <c r="X17" i="2"/>
  <c r="AC17" i="2"/>
  <c r="W17" i="2"/>
  <c r="R16" i="2"/>
  <c r="AC47" i="2"/>
  <c r="X47" i="2"/>
  <c r="AC35" i="2"/>
  <c r="AC37" i="2" s="1"/>
  <c r="X35" i="2"/>
  <c r="X37" i="2" s="1"/>
  <c r="W35" i="2"/>
  <c r="W37" i="2" s="1"/>
  <c r="AC25" i="2"/>
  <c r="X25" i="2"/>
  <c r="AB29" i="3"/>
  <c r="AB56" i="3"/>
  <c r="W56" i="3"/>
  <c r="V56" i="3"/>
  <c r="U56" i="3"/>
  <c r="P56" i="3"/>
  <c r="P29" i="3"/>
  <c r="P35" i="3" s="1"/>
  <c r="V29" i="3"/>
  <c r="V35" i="3" s="1"/>
  <c r="U29" i="3"/>
  <c r="U35" i="3" s="1"/>
  <c r="O56" i="3"/>
  <c r="O29" i="3"/>
  <c r="O35" i="3" s="1"/>
  <c r="O38" i="1"/>
  <c r="O37" i="1"/>
  <c r="O34" i="1"/>
  <c r="W47" i="2"/>
  <c r="W25" i="2"/>
  <c r="O39" i="1" l="1"/>
  <c r="P39" i="1"/>
  <c r="AB35" i="3"/>
  <c r="AB58" i="3" s="1"/>
  <c r="Q34" i="1"/>
  <c r="O58" i="3"/>
  <c r="O61" i="3" s="1"/>
  <c r="Q39" i="1"/>
  <c r="AC26" i="2"/>
  <c r="W60" i="2"/>
  <c r="W61" i="2" s="1"/>
  <c r="X60" i="2"/>
  <c r="X61" i="2" s="1"/>
  <c r="X26" i="2"/>
  <c r="AC60" i="2"/>
  <c r="AC61" i="2" s="1"/>
  <c r="W26" i="2"/>
  <c r="U58" i="3"/>
  <c r="U61" i="3" s="1"/>
  <c r="W58" i="3"/>
  <c r="W61" i="3" s="1"/>
  <c r="P58" i="3"/>
  <c r="P61" i="3" s="1"/>
  <c r="V58" i="3"/>
  <c r="V61" i="3" s="1"/>
  <c r="Q28" i="1"/>
  <c r="P28" i="1"/>
  <c r="O28" i="1"/>
  <c r="Q25" i="1"/>
  <c r="P25" i="1"/>
  <c r="O25" i="1"/>
  <c r="Q9" i="1"/>
  <c r="Q14" i="1" s="1"/>
  <c r="P9" i="1"/>
  <c r="P14" i="1" s="1"/>
  <c r="O9" i="1"/>
  <c r="O14" i="1" s="1"/>
  <c r="Q18" i="1"/>
  <c r="Q19" i="1"/>
  <c r="AB61" i="3" l="1"/>
  <c r="Q82" i="9"/>
  <c r="Q79" i="9"/>
  <c r="Q78" i="9"/>
  <c r="Q77" i="9"/>
  <c r="Q75" i="9"/>
  <c r="Q74" i="9"/>
  <c r="W73" i="9"/>
  <c r="V73" i="9"/>
  <c r="U73" i="9"/>
  <c r="P73" i="9"/>
  <c r="G73" i="9"/>
  <c r="F73" i="9"/>
  <c r="W86" i="9"/>
  <c r="V86" i="9"/>
  <c r="U86" i="9"/>
  <c r="P86" i="9"/>
  <c r="O86" i="9"/>
  <c r="G86" i="9"/>
  <c r="F86" i="9"/>
  <c r="AB7" i="9"/>
  <c r="Q7" i="9"/>
  <c r="P7" i="9"/>
  <c r="O7" i="9"/>
  <c r="Q15" i="9"/>
  <c r="P15" i="9"/>
  <c r="O15" i="9"/>
  <c r="AB41" i="9"/>
  <c r="Q41" i="9"/>
  <c r="P41" i="9"/>
  <c r="O41" i="9"/>
  <c r="AB57" i="9"/>
  <c r="Q57" i="9"/>
  <c r="P57" i="9"/>
  <c r="O57" i="9"/>
  <c r="G57" i="9"/>
  <c r="G41" i="9"/>
  <c r="G15" i="9"/>
  <c r="F15" i="9"/>
  <c r="G7" i="9"/>
  <c r="F7" i="9"/>
  <c r="R9" i="2"/>
  <c r="R10" i="2"/>
  <c r="R12" i="2"/>
  <c r="R14" i="2"/>
  <c r="R15" i="2"/>
  <c r="R17" i="2"/>
  <c r="R20" i="2"/>
  <c r="R21" i="2"/>
  <c r="R22" i="2"/>
  <c r="R23" i="2"/>
  <c r="R24" i="2"/>
  <c r="R25" i="2"/>
  <c r="R26" i="2"/>
  <c r="R27" i="2"/>
  <c r="R28" i="2"/>
  <c r="R29" i="2"/>
  <c r="R30" i="2"/>
  <c r="R31" i="2"/>
  <c r="R32" i="2"/>
  <c r="R33" i="2"/>
  <c r="R34" i="2"/>
  <c r="R35" i="2"/>
  <c r="R36" i="2"/>
  <c r="R37" i="2"/>
  <c r="R38" i="2"/>
  <c r="R39" i="2"/>
  <c r="R40" i="2"/>
  <c r="R42" i="2"/>
  <c r="R43" i="2"/>
  <c r="R44" i="2"/>
  <c r="R47" i="2"/>
  <c r="R49" i="2"/>
  <c r="R50" i="2"/>
  <c r="R51" i="2"/>
  <c r="R52" i="2"/>
  <c r="R53" i="2"/>
  <c r="R54" i="2"/>
  <c r="R55" i="2"/>
  <c r="R56" i="2"/>
  <c r="R57" i="2"/>
  <c r="R59" i="2"/>
  <c r="R60" i="2"/>
  <c r="R61" i="2"/>
  <c r="Q73" i="9" l="1"/>
  <c r="Q86" i="9"/>
  <c r="Y17" i="2"/>
  <c r="Y26" i="2" s="1"/>
</calcChain>
</file>

<file path=xl/sharedStrings.xml><?xml version="1.0" encoding="utf-8"?>
<sst xmlns="http://schemas.openxmlformats.org/spreadsheetml/2006/main" count="432" uniqueCount="268">
  <si>
    <t>Выручка</t>
  </si>
  <si>
    <t>Себестоимость</t>
  </si>
  <si>
    <t>Валовая прибыль</t>
  </si>
  <si>
    <t>Финансовые доходы</t>
  </si>
  <si>
    <t>Финансовые расходы</t>
  </si>
  <si>
    <t>Расходы на IPO</t>
  </si>
  <si>
    <t>Прочие расходы, свернуто</t>
  </si>
  <si>
    <t>Доход от выгодной покупки</t>
  </si>
  <si>
    <t>Прибыль до налогообложения</t>
  </si>
  <si>
    <t>Курсовые разницы от пересчета иностранных операций</t>
  </si>
  <si>
    <t>АКТИВЫ</t>
  </si>
  <si>
    <t>Внеоборотные активы</t>
  </si>
  <si>
    <t>Основные средства</t>
  </si>
  <si>
    <t>Отложенные налоговые активы</t>
  </si>
  <si>
    <t>Итого внеоборотные активы</t>
  </si>
  <si>
    <t>Оборотные активы</t>
  </si>
  <si>
    <t>Запасы</t>
  </si>
  <si>
    <t>Торговая и прочая дебиторская задолженность</t>
  </si>
  <si>
    <t>Авансы по налогу на прибыль</t>
  </si>
  <si>
    <t>Денежные средства и их эквиваленты</t>
  </si>
  <si>
    <t>Оборотные финансовые активы</t>
  </si>
  <si>
    <t>Итого оборотные активы</t>
  </si>
  <si>
    <t>ИТОГО АКТИВЫ</t>
  </si>
  <si>
    <t>КАПИТАЛ И ОБЯЗАТЕЛЬСТВА</t>
  </si>
  <si>
    <t>Капитал</t>
  </si>
  <si>
    <t>Уставный капитал</t>
  </si>
  <si>
    <t>Добавочный капитал</t>
  </si>
  <si>
    <t>Нераспределенная прибыль</t>
  </si>
  <si>
    <t>Резерв накопленных курсовых разниц</t>
  </si>
  <si>
    <t>Капитал, приходящийся на долю собственников</t>
  </si>
  <si>
    <t>Неконтролирующая доля</t>
  </si>
  <si>
    <t>ИТОГО КАПИТАЛ</t>
  </si>
  <si>
    <t>Долгосрочные обязательства</t>
  </si>
  <si>
    <t>Отложенные налоговые обязательства</t>
  </si>
  <si>
    <t>Прочие долгосрочные обязательства</t>
  </si>
  <si>
    <t>Итого долгосрочные обязательства</t>
  </si>
  <si>
    <t>Краткосрочные обязательства</t>
  </si>
  <si>
    <t>Торговая и прочая кредиторская задолженность</t>
  </si>
  <si>
    <t>Обязательства по налогу на прибыль</t>
  </si>
  <si>
    <t>Итого краткосрочные обязательства</t>
  </si>
  <si>
    <t>ИТОГО ОБЯЗАТЕЛЬСТВА</t>
  </si>
  <si>
    <t>ИТОГО КАПИТАЛ И ОБЯЗАТЕЛЬСТВА</t>
  </si>
  <si>
    <t>Собственный капитал</t>
  </si>
  <si>
    <t>Денежные потоки от операционной деятельности</t>
  </si>
  <si>
    <t>Курсовые разницы</t>
  </si>
  <si>
    <t>Налог на прибыль уплаченный</t>
  </si>
  <si>
    <t>Проценты уплаченные</t>
  </si>
  <si>
    <t>Денежные потоки от инвестиционной деятельности</t>
  </si>
  <si>
    <t>Денежные потоки от финансовой деятельности</t>
  </si>
  <si>
    <t>Взнос в добавочный капитал</t>
  </si>
  <si>
    <t>Взнос в уставный капитал</t>
  </si>
  <si>
    <t>Дивиденды выплаченные</t>
  </si>
  <si>
    <t>ДС на начало периода</t>
  </si>
  <si>
    <t>Эффект от курсовых разниц</t>
  </si>
  <si>
    <t>Финансовые доходы, свернуто</t>
  </si>
  <si>
    <t>Банковские комиссии</t>
  </si>
  <si>
    <t>Приобретение основных средств</t>
  </si>
  <si>
    <t>Создание нематериальных активов</t>
  </si>
  <si>
    <t>Покупка нематериальных активов</t>
  </si>
  <si>
    <t>Приобретение дочерней организации, за вычетом полученных денежных средств</t>
  </si>
  <si>
    <t>Приобретение инвестиций, учитываемых методом долевого участия</t>
  </si>
  <si>
    <t>Кредиты полученные, свернуто</t>
  </si>
  <si>
    <t>Амортизация нематериальных активов</t>
  </si>
  <si>
    <t>Участие в конференциях и форумах</t>
  </si>
  <si>
    <t>Расходные материалы</t>
  </si>
  <si>
    <t>Аренда и коммунальные расходы</t>
  </si>
  <si>
    <t>Профессиональные услуги</t>
  </si>
  <si>
    <t>Представительские и командировочные расходы</t>
  </si>
  <si>
    <t>Амортизация основных средств</t>
  </si>
  <si>
    <t>Текущий ремонт и обслуживание</t>
  </si>
  <si>
    <t>Расходы на маркетинг и рекламу</t>
  </si>
  <si>
    <t>Транспортные расходы</t>
  </si>
  <si>
    <t>Расходы на обучение клиентов</t>
  </si>
  <si>
    <t>Расходы на обучение персонала</t>
  </si>
  <si>
    <t>Прочие расходы</t>
  </si>
  <si>
    <t>Прочая выручка</t>
  </si>
  <si>
    <t>EBITDA</t>
  </si>
  <si>
    <t>- Чистые финансовые расходы/(доходы)</t>
  </si>
  <si>
    <t>- Доход от выгодной покупки дочернего общества</t>
  </si>
  <si>
    <t>Капитализированные расходы</t>
  </si>
  <si>
    <t>Амортизация капитализированных расходов</t>
  </si>
  <si>
    <t>Капитализированные расходы, без учета капитализированных процентов и амортизации</t>
  </si>
  <si>
    <t>Прочие финансовые активы</t>
  </si>
  <si>
    <t>Кредиты и займы</t>
  </si>
  <si>
    <t>Обязательства по договорам финансовой гарантии</t>
  </si>
  <si>
    <t>Процентные расходы по займам связанным сторонам</t>
  </si>
  <si>
    <t>Процентные доходы по займам выданным</t>
  </si>
  <si>
    <t>Доход от размещения депозитов</t>
  </si>
  <si>
    <t>Доходы по полученным государственным субсидиям</t>
  </si>
  <si>
    <t>Процентные расходы по авансам полученным</t>
  </si>
  <si>
    <t>Процентные расходы по банковским кредитам</t>
  </si>
  <si>
    <t>Амортизация дисконта финансовых обязательств</t>
  </si>
  <si>
    <t>Признание выданных займов по справедливой стоимости</t>
  </si>
  <si>
    <t>Расходы на банковское обслуживание</t>
  </si>
  <si>
    <t>Изменение чистых активов, приходящихся на долю неконтролирующих участников</t>
  </si>
  <si>
    <t>Переоценка финансовых обязательств по справедливой стоимости</t>
  </si>
  <si>
    <t>С корректировкой на:</t>
  </si>
  <si>
    <t>Амортизацию нематериальных активов</t>
  </si>
  <si>
    <t>Доля в убытке от ассоциированной компании</t>
  </si>
  <si>
    <t>Изменение оборотного капитала:</t>
  </si>
  <si>
    <t>Изменение запасов</t>
  </si>
  <si>
    <t>Изменение торговой и прочей дебиторской задолженности</t>
  </si>
  <si>
    <t>Изменение торговой и прочей кредиторской задолженности</t>
  </si>
  <si>
    <t>Изменение обязательств по договорам с покупателями</t>
  </si>
  <si>
    <t>Сумма денежных средств, поступивших от операционной деятельности до уплаты процентов и налога на прибыль</t>
  </si>
  <si>
    <t>Чистая сумма денежных средств, поступивших от операционной деятельности</t>
  </si>
  <si>
    <t>Чистая сумма денежных средств, использованных в инвестиционной деятельности</t>
  </si>
  <si>
    <t>Изменение суммы денежных средств и эквивалентов денежных средств</t>
  </si>
  <si>
    <t>Денежные средства и эквиваленты денежных средств на конец года</t>
  </si>
  <si>
    <t>- собственников Компании</t>
  </si>
  <si>
    <t>- держателей неконтролирующих долей</t>
  </si>
  <si>
    <t>Справочно:</t>
  </si>
  <si>
    <t>Инвестиции в ассоциированные предприятия</t>
  </si>
  <si>
    <t>Налог на сверхприбыль</t>
  </si>
  <si>
    <t>Государственные субсидии</t>
  </si>
  <si>
    <t>Доля неконтролирующих собственников</t>
  </si>
  <si>
    <t>Обязательства по договорам с покупателями</t>
  </si>
  <si>
    <t>Обязательства по финансовым гарантиям</t>
  </si>
  <si>
    <t>Дивиденды к уплате</t>
  </si>
  <si>
    <t>Расходы на исследования и разработки</t>
  </si>
  <si>
    <t>Маркетинговые и коммерческие расходы</t>
  </si>
  <si>
    <t>Общие и управленческие расходы</t>
  </si>
  <si>
    <t>Доход/(расход) по налогу на прибыль</t>
  </si>
  <si>
    <t>Изменение резервов по ожидаемым кредитным убыткам</t>
  </si>
  <si>
    <t>Проценты полученные</t>
  </si>
  <si>
    <t>Увеличение доли владения в дочерних компаниях</t>
  </si>
  <si>
    <t>Амортизация обязательств по договорам финансовой гарантии</t>
  </si>
  <si>
    <t>Выручка от сопровождения продуктов</t>
  </si>
  <si>
    <t>Выручка от образовательной деятельности</t>
  </si>
  <si>
    <t>Изменение доли неконтролирующих собственников обществ с ограниченной ответственностью</t>
  </si>
  <si>
    <t>Переоценка инвестиций в ассоциированные предприятия</t>
  </si>
  <si>
    <t>Расходы на первичное размещение акций на бирже</t>
  </si>
  <si>
    <t>Отчет о финансовом положении</t>
  </si>
  <si>
    <t>Отчет о движении денежных средств</t>
  </si>
  <si>
    <t>Ключевые финансовые и операционные показатели</t>
  </si>
  <si>
    <t>Ограничение ответственности</t>
  </si>
  <si>
    <t xml:space="preserve"> 31 / 03 / 2024</t>
  </si>
  <si>
    <t xml:space="preserve"> 30 / 06 / 2024</t>
  </si>
  <si>
    <t xml:space="preserve"> 31 / 12 / 2024</t>
  </si>
  <si>
    <t xml:space="preserve"> 30 / 06 / 2022</t>
  </si>
  <si>
    <t xml:space="preserve"> 30 / 09 / 2023</t>
  </si>
  <si>
    <t xml:space="preserve"> 31 / 12 / 2021</t>
  </si>
  <si>
    <t xml:space="preserve"> 31 / 03 / 2023</t>
  </si>
  <si>
    <t xml:space="preserve"> 30 / 06 / 2023</t>
  </si>
  <si>
    <t xml:space="preserve"> 31 / 03 / 2022</t>
  </si>
  <si>
    <t xml:space="preserve"> 30 / 09 / 2022</t>
  </si>
  <si>
    <t>3м2023</t>
  </si>
  <si>
    <t>Отчет о прибыли и убытке и прочем совокупном доходе</t>
  </si>
  <si>
    <t>Среднесписочная численность</t>
  </si>
  <si>
    <t>Численность на конец периода</t>
  </si>
  <si>
    <t xml:space="preserve">Денежные средства и их эквиваленты </t>
  </si>
  <si>
    <t>Чистый долг / EBITDA (LTM)</t>
  </si>
  <si>
    <t>Чистый долг, Net Debt</t>
  </si>
  <si>
    <t>Краткосрочные кредиты и займы</t>
  </si>
  <si>
    <t>Долгосрочные кредиты и займы</t>
  </si>
  <si>
    <t>- Расходы в связи с первичным размещением акций на бирже</t>
  </si>
  <si>
    <t>- Амортизация ОС</t>
  </si>
  <si>
    <t>- Амортизация НМА</t>
  </si>
  <si>
    <t>3м2022</t>
  </si>
  <si>
    <t>6м2022</t>
  </si>
  <si>
    <t>9м2022</t>
  </si>
  <si>
    <t>6м2023</t>
  </si>
  <si>
    <t>9м2023</t>
  </si>
  <si>
    <t>3м2024</t>
  </si>
  <si>
    <t>6м2024</t>
  </si>
  <si>
    <t>9м2024</t>
  </si>
  <si>
    <t>ед изм.</t>
  </si>
  <si>
    <t>тыс руб.</t>
  </si>
  <si>
    <t>ед.</t>
  </si>
  <si>
    <t>чел.</t>
  </si>
  <si>
    <t xml:space="preserve"> 31 / 12 / 2023</t>
  </si>
  <si>
    <t xml:space="preserve"> 31 / 12 / 2022</t>
  </si>
  <si>
    <t>Расшифровки PL статей</t>
  </si>
  <si>
    <t>Заработная плата и социальные отчисления</t>
  </si>
  <si>
    <t>Операционная система Astra Linux</t>
  </si>
  <si>
    <t xml:space="preserve">                 -  </t>
  </si>
  <si>
    <t>Продукты экосистемы Группы Астра</t>
  </si>
  <si>
    <t>Настоящий документ содержит информацию о ПАО Группа Астра (далее также– «Компания») и подконтрольных ему компаниях (далее при совместном упоминании– «Группа»). Настоящий документ предоставлен исключительно в информационных целях. Настоящий документ не является проспектом ценных бумаг, решением о выпуске (дополнительном выпуске) ценных бумаг, предложением купить ценные бумаги или какие-либо активы или принять участие в подписке на ценные бумаги, или продать ценные бумаги или какие-либо активы, не является офертой или приглашением делать оферты, не является рекламой ценных бумаг, гарантией или обещанием продажи ценных бумаг или каких-либо активов или проведения размещения ценных бумаг или заключения какого-либо договора, и не должен толковаться в каком-либо из этих качеств. Настоящий документ не является рекомендацией, в том числе индивидуальной инвестиционной рекомендацией (в значении, определенном в Федеральном законе от 22 апреля 1996 года № 39-ФЗ «О рынке ценных бумаг»), в отношении ценных бумаг Компании или любых иных ценных бумаг или любых активов, упомянутых в настоящем документе. Настоящий документ не предназначен для того, чтобы быть основанием для принятия каких-либо инвестиционных решений. Информация, содержащаяся в настоящем документе, предоставлена Компанией и не подвергалась какой-либо независимой проверке. Информация, представленная в настоящем документе, может существенно меняться. Настоящий документ не содержит исчерпывающей информации о Группе. Компания сохраняет за собой право без объяснения причин в любое время в любом объеме и без какого-либо уведомления изменять любую информацию, содержащуюся в настоящем документе. Передача настоящего документа получателю не влечет возникновения какого-либо обязательства Группы, в том числе обязательства по изменению или обновлению настоящего документа или по исправлению любых обнаруженных содержащихся в нем неточностей. Передача, распространение или публикация настоящего документа не влечет за собой каких-либо обязательств со стороны Группы по осуществлению каких-либо сделок. Компания, любые иные лица, входящие с Компанией в группу лиц, их аффилированные или иным образом связанные с ними лица, работники, должностные лица, представители, агенты, советники и консультанты не принимают никакой ответственности ни за какие убытки, прямые или косвенные, возникшие в результате использования настоящего документа или информации, содержащейся в настоящем документе. Любая информация о планах и любых будущих событиях, содержащаяся в настоящем документе, является неопределенной и может существенно отличаться от фактов и событий, которые наступят в будущем в действительности. Лицо, получившее настоящий документ, считается предупрежденным о том, что ничто в настоящем документе не является гарантией, заверением, обещанием или обязательством относительно будущих событий и фактов, и что любые будущие реальные результаты, события и факты могут существенно отличаться от информации, указанной в настоящем документе. Компания, любые иные лица, входящие с Компанией в группу лиц, их аффилированные или иным образом связанные с ними лица, работники, должностные лица, представители, агенты, советники и консультанты не дают никаких гарантий, заверений, обещаний или обязательств относительно наступления, достоверности, исполнимости или достижимости таких планов или любых будущих событий или фактов. Лицо, получившее настоящий документ, самим фактом получения настоящего документа безусловно соглашается следовать всем указанным выше условиям.</t>
  </si>
  <si>
    <r>
      <t xml:space="preserve">Отгрузки </t>
    </r>
    <r>
      <rPr>
        <b/>
        <vertAlign val="superscript"/>
        <sz val="10"/>
        <color theme="1"/>
        <rFont val="Arial"/>
        <family val="2"/>
      </rPr>
      <t>(1)</t>
    </r>
  </si>
  <si>
    <t>Примечание:</t>
  </si>
  <si>
    <r>
      <rPr>
        <vertAlign val="superscript"/>
        <sz val="10"/>
        <color theme="1"/>
        <rFont val="Arial"/>
        <family val="2"/>
      </rPr>
      <t>(1)</t>
    </r>
    <r>
      <rPr>
        <sz val="10"/>
        <color theme="1"/>
        <rFont val="Arial"/>
        <family val="2"/>
      </rPr>
      <t xml:space="preserve"> - управленческий показатель, базирующийся на показателе выручки РСБУ группы от третьих сторон. Отгрузки признаются в момент подписания акта-приемки с покупателем, не учитывают премии за достижение определенного объема продаж и не включают НДС. </t>
    </r>
  </si>
  <si>
    <t>Количество уникальных клиентов (накопленным итогом)</t>
  </si>
  <si>
    <t>Изменение справедливой стоимости финансовых обязательств</t>
  </si>
  <si>
    <t>Гудвилл</t>
  </si>
  <si>
    <t>Прочие неденежные движения</t>
  </si>
  <si>
    <t>Платежи по обязательствам по аренде</t>
  </si>
  <si>
    <t>Активы в форме права пользования</t>
  </si>
  <si>
    <t>Прочие внеоборотные активы</t>
  </si>
  <si>
    <t>Процентные расходы по аренде</t>
  </si>
  <si>
    <t>Признание гарантийных депозитов по справедливой стоимости</t>
  </si>
  <si>
    <t xml:space="preserve"> 01 / 01 / 2021</t>
  </si>
  <si>
    <t>Чистые денежные средства, полученные от операционной деятельности</t>
  </si>
  <si>
    <t>Расходы на приобретение основных средств и нематериальных активов (капитальные затраты)</t>
  </si>
  <si>
    <t>По старой учетной политике</t>
  </si>
  <si>
    <r>
      <t xml:space="preserve">По новой учетной политике </t>
    </r>
    <r>
      <rPr>
        <vertAlign val="superscript"/>
        <sz val="10"/>
        <color theme="1"/>
        <rFont val="Arial"/>
        <family val="2"/>
      </rPr>
      <t>1</t>
    </r>
  </si>
  <si>
    <r>
      <t xml:space="preserve">По новой учетной политике </t>
    </r>
    <r>
      <rPr>
        <vertAlign val="superscript"/>
        <sz val="10"/>
        <color theme="1"/>
        <rFont val="Arial"/>
        <family val="2"/>
        <charset val="204"/>
      </rPr>
      <t>1</t>
    </r>
  </si>
  <si>
    <t>Капитализированные расходы за период (per CF)</t>
  </si>
  <si>
    <r>
      <rPr>
        <vertAlign val="superscript"/>
        <sz val="10"/>
        <color theme="1"/>
        <rFont val="Arial"/>
        <family val="2"/>
      </rPr>
      <t>(2)</t>
    </r>
    <r>
      <rPr>
        <sz val="10"/>
        <color theme="1"/>
        <rFont val="Arial"/>
        <family val="2"/>
      </rPr>
      <t xml:space="preserve"> - В расчете FCF используются капитальные затраты согласно отчету о движении денежных средств</t>
    </r>
  </si>
  <si>
    <r>
      <t>Свободный денежный поток, FCF</t>
    </r>
    <r>
      <rPr>
        <b/>
        <vertAlign val="superscript"/>
        <sz val="10"/>
        <color theme="1"/>
        <rFont val="Arial"/>
        <family val="2"/>
      </rPr>
      <t>2</t>
    </r>
  </si>
  <si>
    <t>Контакты:</t>
  </si>
  <si>
    <t>ir@astralinux.ru</t>
  </si>
  <si>
    <t>Долгосрочная дебиторская задолженность</t>
  </si>
  <si>
    <t>Обязательства по аренде</t>
  </si>
  <si>
    <t>Амортизацию основных средств и активов в форме прав пользования</t>
  </si>
  <si>
    <t>- Амортизация активов в форме права пользования</t>
  </si>
  <si>
    <t>- Курсовые разницы</t>
  </si>
  <si>
    <t>Выручка от услуг по хостингу</t>
  </si>
  <si>
    <t>Амортизация активов в форме права пользования</t>
  </si>
  <si>
    <t xml:space="preserve">Услуги связи </t>
  </si>
  <si>
    <t>Изменение справделивой стоимости банковских кредитов</t>
  </si>
  <si>
    <t>Изменение стоимости обязательств по договорам финансовой гарантии за счет резерва по ожидаемым кредитным убыткам</t>
  </si>
  <si>
    <t xml:space="preserve"> 30 / 09 / 2024</t>
  </si>
  <si>
    <t>- Мотивационная программа с расчетами акциями</t>
  </si>
  <si>
    <t>Скорректированная EBITDA</t>
  </si>
  <si>
    <t>Выбытие НМА</t>
  </si>
  <si>
    <t>Мотивационная программа с расчетами акциями</t>
  </si>
  <si>
    <t>Расходы по мотивационной программе с расчетами акциями</t>
  </si>
  <si>
    <t>Чистый долг / скорр. EBITDA минус CAPEX (LTM)</t>
  </si>
  <si>
    <t>Чистый долг / скорр. EBITDA (LTM)</t>
  </si>
  <si>
    <t>Скорректированная EBITDA минус CAPEX</t>
  </si>
  <si>
    <t>Мотивационная программа</t>
  </si>
  <si>
    <t>Прибыль / Убыток от выбытия основных средств и НМА</t>
  </si>
  <si>
    <t>Реализация основных средств</t>
  </si>
  <si>
    <t xml:space="preserve"> 31 / 12 / 2025</t>
  </si>
  <si>
    <t xml:space="preserve"> 31 / 03 / 2025</t>
  </si>
  <si>
    <t xml:space="preserve"> 30 / 06 / 2025</t>
  </si>
  <si>
    <t xml:space="preserve"> 30 / 09 / 2025</t>
  </si>
  <si>
    <t>3м2025</t>
  </si>
  <si>
    <t>6м2025</t>
  </si>
  <si>
    <t>9м2025</t>
  </si>
  <si>
    <t>Признание долгосрочной дебиторской задолженности по справедливой стоимости</t>
  </si>
  <si>
    <t>Изменение справедливой стоимости обязательств по договорам финансовой гарантии за счет резерва по ожидаемым кредитным убыткам</t>
  </si>
  <si>
    <t>Чистая сумма денежных средств, (использованных в)/ поступивших от финансовой деятельности</t>
  </si>
  <si>
    <t>Выбытие основных средств и активов в форме права пользования</t>
  </si>
  <si>
    <t xml:space="preserve">Изменение справедливой стоимости кредитов и займов полученных </t>
  </si>
  <si>
    <t>Предоставление займов, свернуто</t>
  </si>
  <si>
    <t>Выкуп собственных акций</t>
  </si>
  <si>
    <t>Общие и административные расходы</t>
  </si>
  <si>
    <t>[1] Скорректирована, когда применимо, на расходы, понесенные по долгосрочной мотивационной программе и результату от выбытия ОС. В отчетных периодах до 6м2025 года показатель корректировался на расходы по налогу на сверхприбыль, на расходы на первичное размещение акций на бирже и на амортизацию капитализированных расходов</t>
  </si>
  <si>
    <t>[2] Скорректирован, когда применимо, на расходы, понесенные по долгосрочной мотивационной программе и результату от выбытия ОС. В отчетных периодах до 6м2025 года показатель корректировался на расходы по налогу на сверхприбыль, на расходы на первичное размещение акций на бирже и на амортизацию капитализированных расходов</t>
  </si>
  <si>
    <t>Реализация прочих внеоборотных активов</t>
  </si>
  <si>
    <t>Нематериальные активы и гудвил</t>
  </si>
  <si>
    <t>Владислав Аншаков, Директор по связям с инвесторами</t>
  </si>
  <si>
    <t xml:space="preserve">Проценты по долгосрочной дебиторской задолженности </t>
  </si>
  <si>
    <t xml:space="preserve"> 31 / 03 / 2026</t>
  </si>
  <si>
    <t>3м2026</t>
  </si>
  <si>
    <t>Доля в доходе/(убытке) ассоциированных компаний</t>
  </si>
  <si>
    <t>- Доля в (доходе)/убытке ассоциированной компании</t>
  </si>
  <si>
    <t>Общий совокупный доход/(расход)</t>
  </si>
  <si>
    <t>Общий совокупный доход/(расход), относимый на:</t>
  </si>
  <si>
    <t xml:space="preserve">Общий совокупный доход/(расход) за отчетный период </t>
  </si>
  <si>
    <t>Базовый и разводненный прибыль/(убыток) на акцию, руб.</t>
  </si>
  <si>
    <t>Скорректированная чистая прибыль/(убыток) за отчетный период [1]</t>
  </si>
  <si>
    <t>Скорректированный общий совокупный доход/(расход) за отчетный период [2]</t>
  </si>
  <si>
    <t>Прибыль/(убыток) до налогообложения</t>
  </si>
  <si>
    <t>Прибыль/(убыток) от операционной деятельности</t>
  </si>
  <si>
    <t>Прибыль/(убыток) за отчетный период</t>
  </si>
  <si>
    <t>Прибыль/(убыток), относимый на:</t>
  </si>
  <si>
    <t xml:space="preserve">Прибыль/(убыток) за отчетный период </t>
  </si>
  <si>
    <t>Прибыль/(убыток) на акцию</t>
  </si>
  <si>
    <t>Скорректированная чистая прибыль/(убыток)</t>
  </si>
  <si>
    <t>Скорректированная чистая прибыль/(убыток) минус CAPEX</t>
  </si>
  <si>
    <t>Прочий совокупный доход/(расход)</t>
  </si>
  <si>
    <t xml:space="preserve"> 30 / 06 / 2026</t>
  </si>
  <si>
    <t xml:space="preserve"> 30 / 09 / 2026</t>
  </si>
  <si>
    <t xml:space="preserve"> 31 / 12 / 2026</t>
  </si>
  <si>
    <t>6м2026</t>
  </si>
  <si>
    <t>9м2026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</si>
</sst>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_);_(* \(#,##0\);_(* &quot;-&quot;??_);_(@_)"/>
    <numFmt numFmtId="166" formatCode="_-* #,##0.00\ _₽_-;\-* #,##0.00\ _₽_-;_-* &quot;-&quot;??\ _₽_-;_-@_-"/>
    <numFmt numFmtId="167" formatCode="_-* #,##0\ _₽_-;\-* #,##0\ _₽_-;_-* &quot;-&quot;??\ _₽_-;_-@_-"/>
  </numFmts>
  <fonts count="44" x14ac:knownFonts="1">
    <font>
      <sz val="11"/>
      <color theme="1"/>
      <name val="Calibri"/>
      <family val="2"/>
      <scheme val="minor"/>
    </font>
    <font>
      <sz val="11"/>
      <color theme="1"/>
      <name val="Calibri"/>
      <family val="2"/>
      <charset val="204"/>
      <scheme val="minor"/>
    </font>
    <font>
      <sz val="11"/>
      <color theme="1"/>
      <name val="Calibri"/>
      <family val="2"/>
      <scheme val="minor"/>
    </font>
    <font>
      <sz val="10"/>
      <name val="Arial"/>
      <family val="2"/>
      <charset val="204"/>
    </font>
    <font>
      <b/>
      <sz val="10"/>
      <name val="Arial"/>
      <family val="2"/>
      <charset val="204"/>
    </font>
    <font>
      <i/>
      <sz val="10"/>
      <name val="Arial"/>
      <family val="2"/>
      <charset val="204"/>
    </font>
    <font>
      <i/>
      <sz val="10"/>
      <color theme="1"/>
      <name val="Arial"/>
      <family val="2"/>
      <charset val="204"/>
    </font>
    <font>
      <b/>
      <sz val="10"/>
      <color theme="1"/>
      <name val="Arial"/>
      <family val="2"/>
      <charset val="204"/>
    </font>
    <font>
      <sz val="10"/>
      <color theme="1"/>
      <name val="Arial"/>
      <family val="2"/>
      <charset val="204"/>
    </font>
    <font>
      <sz val="11"/>
      <color theme="1"/>
      <name val="Calibri"/>
      <family val="2"/>
      <charset val="204"/>
      <scheme val="minor"/>
    </font>
    <font>
      <b/>
      <i/>
      <sz val="10"/>
      <color theme="1"/>
      <name val="Arial"/>
      <family val="2"/>
      <charset val="204"/>
    </font>
    <font>
      <sz val="10"/>
      <color rgb="FF000000"/>
      <name val="Arial"/>
      <family val="2"/>
      <charset val="204"/>
    </font>
    <font>
      <b/>
      <sz val="10"/>
      <color theme="1"/>
      <name val="Arial"/>
      <family val="2"/>
    </font>
    <font>
      <sz val="10"/>
      <name val="Arial"/>
      <family val="2"/>
    </font>
    <font>
      <u/>
      <sz val="11"/>
      <color theme="10"/>
      <name val="Calibri"/>
      <family val="2"/>
      <scheme val="minor"/>
    </font>
    <font>
      <u/>
      <sz val="10"/>
      <color theme="10"/>
      <name val="Arial"/>
      <family val="2"/>
      <charset val="204"/>
    </font>
    <font>
      <b/>
      <sz val="10"/>
      <color theme="0"/>
      <name val="Arial"/>
      <family val="2"/>
      <charset val="204"/>
    </font>
    <font>
      <sz val="10"/>
      <color theme="1"/>
      <name val="Arial"/>
      <family val="2"/>
    </font>
    <font>
      <b/>
      <sz val="10"/>
      <color theme="0"/>
      <name val="Arial"/>
      <family val="2"/>
    </font>
    <font>
      <i/>
      <sz val="10"/>
      <color theme="1"/>
      <name val="Arial"/>
      <family val="2"/>
    </font>
    <font>
      <b/>
      <sz val="10"/>
      <color theme="0"/>
      <name val="Calibri"/>
      <family val="2"/>
      <scheme val="minor"/>
    </font>
    <font>
      <i/>
      <sz val="10"/>
      <color theme="1"/>
      <name val="Calibri"/>
      <family val="2"/>
      <scheme val="minor"/>
    </font>
    <font>
      <sz val="10"/>
      <color theme="1"/>
      <name val="Calibri"/>
      <family val="2"/>
      <scheme val="minor"/>
    </font>
    <font>
      <b/>
      <sz val="10"/>
      <name val="Arial"/>
      <family val="2"/>
    </font>
    <font>
      <i/>
      <sz val="10"/>
      <color theme="0"/>
      <name val="Arial"/>
      <family val="2"/>
    </font>
    <font>
      <b/>
      <sz val="10"/>
      <color theme="1"/>
      <name val="Calibri"/>
      <family val="2"/>
      <scheme val="minor"/>
    </font>
    <font>
      <sz val="10"/>
      <color rgb="FFFF0000"/>
      <name val="Arial"/>
      <family val="2"/>
    </font>
    <font>
      <sz val="10"/>
      <color rgb="FF000000"/>
      <name val="Arial"/>
      <family val="2"/>
    </font>
    <font>
      <b/>
      <sz val="10"/>
      <color rgb="FF000000"/>
      <name val="Arial"/>
      <family val="2"/>
    </font>
    <font>
      <u/>
      <sz val="10"/>
      <color theme="10"/>
      <name val="Calibri"/>
      <family val="2"/>
      <scheme val="minor"/>
    </font>
    <font>
      <b/>
      <sz val="14"/>
      <color theme="1"/>
      <name val="Arial"/>
      <family val="2"/>
    </font>
    <font>
      <sz val="14"/>
      <color theme="1"/>
      <name val="Arial"/>
      <family val="2"/>
    </font>
    <font>
      <b/>
      <u/>
      <sz val="14"/>
      <color theme="10"/>
      <name val="Arial"/>
      <family val="2"/>
    </font>
    <font>
      <vertAlign val="superscript"/>
      <sz val="10"/>
      <color theme="1"/>
      <name val="Arial"/>
      <family val="2"/>
    </font>
    <font>
      <b/>
      <vertAlign val="superscript"/>
      <sz val="10"/>
      <color theme="1"/>
      <name val="Arial"/>
      <family val="2"/>
    </font>
    <font>
      <i/>
      <sz val="10"/>
      <name val="Arial"/>
      <family val="2"/>
    </font>
    <font>
      <b/>
      <i/>
      <sz val="10"/>
      <color theme="1"/>
      <name val="Arial"/>
      <family val="2"/>
    </font>
    <font>
      <vertAlign val="superscript"/>
      <sz val="10"/>
      <color theme="1"/>
      <name val="Arial"/>
      <family val="2"/>
      <charset val="204"/>
    </font>
    <font>
      <u/>
      <sz val="10"/>
      <color theme="10"/>
      <name val="Arial"/>
      <family val="2"/>
    </font>
    <font>
      <sz val="10"/>
      <name val="Calibri"/>
      <family val="2"/>
      <scheme val="minor"/>
    </font>
    <font>
      <b/>
      <sz val="10"/>
      <color theme="1"/>
      <name val="Calibri"/>
      <family val="2"/>
      <charset val="204"/>
      <scheme val="minor"/>
    </font>
    <font>
      <sz val="10"/>
      <color theme="1"/>
      <name val="Calibri"/>
      <family val="2"/>
      <charset val="204"/>
      <scheme val="minor"/>
    </font>
    <font>
      <u/>
      <sz val="10"/>
      <color theme="10"/>
      <name val="Calibri"/>
      <family val="2"/>
      <charset val="204"/>
      <scheme val="minor"/>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lightUp"/>
    </fill>
  </fills>
  <borders count="6">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style="double">
        <color indexed="64"/>
      </bottom>
      <diagonal/>
    </border>
  </borders>
  <cellStyleXfs count="11">
    <xf numFmtId="0" fontId="0" fillId="0" borderId="0"/>
    <xf numFmtId="0" fontId="2" fillId="0" borderId="0"/>
    <xf numFmtId="166" fontId="2" fillId="0" borderId="0" applyFont="0" applyFill="0" applyBorder="0" applyAlignment="0" applyProtection="0"/>
    <xf numFmtId="0" fontId="9" fillId="0" borderId="0"/>
    <xf numFmtId="0" fontId="9" fillId="0" borderId="0"/>
    <xf numFmtId="0" fontId="13" fillId="0" borderId="0"/>
    <xf numFmtId="0" fontId="14" fillId="0" borderId="0" applyNumberFormat="0" applyFill="0" applyBorder="0" applyAlignment="0" applyProtection="0"/>
    <xf numFmtId="164" fontId="2" fillId="0" borderId="0" applyFont="0" applyFill="0" applyBorder="0" applyAlignment="0" applyProtection="0"/>
    <xf numFmtId="0" fontId="1" fillId="0" borderId="0"/>
    <xf numFmtId="0" fontId="1" fillId="0" borderId="0"/>
    <xf numFmtId="43" fontId="2" fillId="0" borderId="0" applyFont="0" applyFill="0" applyBorder="0" applyAlignment="0" applyProtection="0"/>
  </cellStyleXfs>
  <cellXfs count="222">
    <xf numFmtId="0" fontId="0" fillId="0" borderId="0" xfId="0"/>
    <xf numFmtId="0" fontId="3" fillId="0" borderId="0" xfId="1" applyFont="1" applyAlignment="1">
      <alignment wrapText="1"/>
    </xf>
    <xf numFmtId="0" fontId="5" fillId="0" borderId="0" xfId="1" applyFont="1" applyAlignment="1">
      <alignment horizontal="center" wrapText="1"/>
    </xf>
    <xf numFmtId="165" fontId="6" fillId="0" borderId="0" xfId="1" applyNumberFormat="1" applyFont="1" applyAlignment="1">
      <alignment horizontal="center"/>
    </xf>
    <xf numFmtId="165" fontId="7" fillId="0" borderId="0" xfId="2" applyNumberFormat="1" applyFont="1" applyFill="1" applyBorder="1" applyProtection="1"/>
    <xf numFmtId="0" fontId="3" fillId="0" borderId="0" xfId="1" applyFont="1" applyAlignment="1">
      <alignment horizontal="left"/>
    </xf>
    <xf numFmtId="165" fontId="8" fillId="0" borderId="0" xfId="2" applyNumberFormat="1" applyFont="1" applyFill="1" applyBorder="1" applyProtection="1"/>
    <xf numFmtId="0" fontId="4" fillId="0" borderId="0" xfId="1" applyFont="1" applyAlignment="1">
      <alignment horizontal="left"/>
    </xf>
    <xf numFmtId="0" fontId="8" fillId="0" borderId="0" xfId="1" applyFont="1"/>
    <xf numFmtId="165" fontId="12" fillId="0" borderId="5" xfId="3" applyNumberFormat="1" applyFont="1" applyBorder="1" applyAlignment="1">
      <alignment vertical="center"/>
    </xf>
    <xf numFmtId="0" fontId="8" fillId="0" borderId="0" xfId="0" applyFont="1"/>
    <xf numFmtId="165" fontId="3" fillId="0" borderId="0" xfId="5" applyNumberFormat="1" applyFont="1" applyAlignment="1">
      <alignment horizontal="center" vertical="center"/>
    </xf>
    <xf numFmtId="0" fontId="7" fillId="0" borderId="0" xfId="0" applyFont="1"/>
    <xf numFmtId="165" fontId="7" fillId="0" borderId="0" xfId="0" applyNumberFormat="1" applyFont="1"/>
    <xf numFmtId="0" fontId="3" fillId="0" borderId="0" xfId="1" applyFont="1" applyAlignment="1">
      <alignment horizontal="center" vertical="center"/>
    </xf>
    <xf numFmtId="0" fontId="8" fillId="0" borderId="0" xfId="0" applyFont="1" applyAlignment="1">
      <alignment horizontal="left"/>
    </xf>
    <xf numFmtId="0" fontId="8" fillId="0" borderId="0" xfId="0" applyFont="1" applyAlignment="1">
      <alignment horizontal="center" vertical="center"/>
    </xf>
    <xf numFmtId="0" fontId="5" fillId="0" borderId="0" xfId="1" applyFont="1" applyAlignment="1">
      <alignment horizontal="center" vertical="center" wrapText="1"/>
    </xf>
    <xf numFmtId="0" fontId="8" fillId="0" borderId="0" xfId="1" applyFont="1" applyAlignment="1">
      <alignment horizontal="center" vertical="center"/>
    </xf>
    <xf numFmtId="0" fontId="8" fillId="0" borderId="0" xfId="3" applyFont="1" applyAlignment="1">
      <alignment horizontal="center" vertical="center" wrapText="1"/>
    </xf>
    <xf numFmtId="0" fontId="8" fillId="0" borderId="0" xfId="0" applyFont="1" applyAlignment="1">
      <alignment horizontal="justify" vertical="center"/>
    </xf>
    <xf numFmtId="165" fontId="7" fillId="0" borderId="0" xfId="2" applyNumberFormat="1" applyFont="1" applyFill="1" applyBorder="1" applyAlignment="1" applyProtection="1">
      <alignment vertical="center"/>
    </xf>
    <xf numFmtId="0" fontId="15" fillId="0" borderId="0" xfId="6" applyFont="1" applyAlignment="1">
      <alignment horizontal="center" vertical="center" wrapText="1"/>
    </xf>
    <xf numFmtId="165" fontId="8" fillId="0" borderId="0" xfId="0" applyNumberFormat="1" applyFont="1"/>
    <xf numFmtId="0" fontId="8" fillId="0" borderId="0" xfId="0" applyFont="1" applyAlignment="1">
      <alignment wrapText="1"/>
    </xf>
    <xf numFmtId="0" fontId="7" fillId="0" borderId="0" xfId="0" applyFont="1" applyAlignment="1">
      <alignment horizontal="center" vertical="center"/>
    </xf>
    <xf numFmtId="0" fontId="3" fillId="0" borderId="0" xfId="1" applyFont="1" applyAlignment="1">
      <alignment horizontal="left" wrapText="1"/>
    </xf>
    <xf numFmtId="14" fontId="4" fillId="0" borderId="0" xfId="1" applyNumberFormat="1" applyFont="1" applyAlignment="1">
      <alignment horizontal="center" vertical="center" wrapText="1"/>
    </xf>
    <xf numFmtId="0" fontId="16" fillId="3" borderId="1" xfId="1" applyFont="1" applyFill="1" applyBorder="1" applyAlignment="1">
      <alignment horizontal="center" vertical="center" wrapText="1"/>
    </xf>
    <xf numFmtId="14" fontId="16" fillId="3" borderId="1" xfId="1" applyNumberFormat="1" applyFont="1" applyFill="1" applyBorder="1" applyAlignment="1">
      <alignment horizontal="left" vertical="center" wrapText="1"/>
    </xf>
    <xf numFmtId="0" fontId="17" fillId="0" borderId="0" xfId="0" applyFont="1"/>
    <xf numFmtId="0" fontId="17" fillId="0" borderId="0" xfId="0" applyFont="1" applyAlignment="1">
      <alignment horizontal="center"/>
    </xf>
    <xf numFmtId="0" fontId="12" fillId="0" borderId="0" xfId="0" applyFont="1"/>
    <xf numFmtId="0" fontId="17" fillId="0" borderId="0" xfId="0" applyFont="1" applyAlignment="1">
      <alignment horizontal="left" indent="1"/>
    </xf>
    <xf numFmtId="165" fontId="17" fillId="0" borderId="0" xfId="7" applyNumberFormat="1" applyFont="1"/>
    <xf numFmtId="165" fontId="17" fillId="0" borderId="0" xfId="0" applyNumberFormat="1" applyFont="1"/>
    <xf numFmtId="165" fontId="12" fillId="0" borderId="0" xfId="0" applyNumberFormat="1" applyFont="1"/>
    <xf numFmtId="165" fontId="12" fillId="0" borderId="0" xfId="7" applyNumberFormat="1" applyFont="1"/>
    <xf numFmtId="0" fontId="18" fillId="3" borderId="0" xfId="0" applyFont="1" applyFill="1"/>
    <xf numFmtId="0" fontId="19" fillId="0" borderId="0" xfId="0" applyFont="1"/>
    <xf numFmtId="164" fontId="17" fillId="0" borderId="0" xfId="7" applyFont="1"/>
    <xf numFmtId="0" fontId="21" fillId="0" borderId="0" xfId="0" applyFont="1"/>
    <xf numFmtId="0" fontId="22" fillId="4" borderId="0" xfId="0" applyFont="1" applyFill="1"/>
    <xf numFmtId="0" fontId="18" fillId="3" borderId="1" xfId="1" applyFont="1" applyFill="1" applyBorder="1" applyAlignment="1">
      <alignment horizontal="center" vertical="center" wrapText="1"/>
    </xf>
    <xf numFmtId="0" fontId="17" fillId="4" borderId="0" xfId="0" applyFont="1" applyFill="1"/>
    <xf numFmtId="0" fontId="12" fillId="4" borderId="0" xfId="0" applyFont="1" applyFill="1"/>
    <xf numFmtId="14" fontId="24" fillId="3" borderId="1" xfId="1" applyNumberFormat="1" applyFont="1" applyFill="1" applyBorder="1" applyAlignment="1">
      <alignment horizontal="left" vertical="center" wrapText="1"/>
    </xf>
    <xf numFmtId="0" fontId="22" fillId="0" borderId="0" xfId="0" applyFont="1"/>
    <xf numFmtId="0" fontId="25" fillId="0" borderId="0" xfId="0" applyFont="1" applyAlignment="1">
      <alignment horizontal="center"/>
    </xf>
    <xf numFmtId="0" fontId="13" fillId="0" borderId="0" xfId="1" applyFont="1" applyAlignment="1">
      <alignment horizontal="left"/>
    </xf>
    <xf numFmtId="0" fontId="3" fillId="0" borderId="0" xfId="5" applyFont="1" applyAlignment="1">
      <alignment horizontal="left" vertical="center" indent="1"/>
    </xf>
    <xf numFmtId="0" fontId="8" fillId="0" borderId="0" xfId="0" applyFont="1" applyAlignment="1">
      <alignment horizontal="left" vertical="center" wrapText="1" indent="1"/>
    </xf>
    <xf numFmtId="0" fontId="17" fillId="2" borderId="0" xfId="0" applyFont="1" applyFill="1"/>
    <xf numFmtId="0" fontId="12" fillId="2" borderId="0" xfId="0" applyFont="1" applyFill="1"/>
    <xf numFmtId="0" fontId="17" fillId="2" borderId="0" xfId="0" applyFont="1" applyFill="1" applyAlignment="1">
      <alignment vertical="center" wrapText="1"/>
    </xf>
    <xf numFmtId="0" fontId="17" fillId="0" borderId="0" xfId="0" applyFont="1" applyAlignment="1">
      <alignment horizontal="center" vertical="center"/>
    </xf>
    <xf numFmtId="14" fontId="18" fillId="3" borderId="1" xfId="1" applyNumberFormat="1" applyFont="1" applyFill="1" applyBorder="1" applyAlignment="1">
      <alignment horizontal="left" vertical="center" wrapText="1"/>
    </xf>
    <xf numFmtId="14" fontId="18" fillId="3" borderId="1" xfId="1" applyNumberFormat="1" applyFont="1" applyFill="1" applyBorder="1" applyAlignment="1">
      <alignment horizontal="center" vertical="center" wrapText="1"/>
    </xf>
    <xf numFmtId="14" fontId="23" fillId="0" borderId="0" xfId="1" applyNumberFormat="1" applyFont="1" applyAlignment="1">
      <alignment horizontal="center" vertical="center" wrapText="1"/>
    </xf>
    <xf numFmtId="0" fontId="23" fillId="0" borderId="0" xfId="1" applyFont="1" applyAlignment="1">
      <alignment wrapText="1"/>
    </xf>
    <xf numFmtId="0" fontId="17" fillId="0" borderId="0" xfId="1" applyFont="1"/>
    <xf numFmtId="165" fontId="17" fillId="0" borderId="0" xfId="2" applyNumberFormat="1" applyFont="1" applyFill="1"/>
    <xf numFmtId="0" fontId="23" fillId="0" borderId="1" xfId="1" applyFont="1" applyBorder="1"/>
    <xf numFmtId="165" fontId="12" fillId="0" borderId="1" xfId="2" applyNumberFormat="1" applyFont="1" applyFill="1" applyBorder="1"/>
    <xf numFmtId="165" fontId="26" fillId="0" borderId="0" xfId="2" applyNumberFormat="1" applyFont="1" applyFill="1"/>
    <xf numFmtId="0" fontId="23" fillId="0" borderId="0" xfId="1" applyFont="1"/>
    <xf numFmtId="0" fontId="23" fillId="0" borderId="2" xfId="1" applyFont="1" applyBorder="1"/>
    <xf numFmtId="165" fontId="12" fillId="0" borderId="2" xfId="2" applyNumberFormat="1" applyFont="1" applyFill="1" applyBorder="1"/>
    <xf numFmtId="0" fontId="27" fillId="0" borderId="0" xfId="1" applyFont="1" applyAlignment="1">
      <alignment horizontal="left"/>
    </xf>
    <xf numFmtId="0" fontId="28" fillId="0" borderId="0" xfId="1" applyFont="1" applyAlignment="1">
      <alignment horizontal="left"/>
    </xf>
    <xf numFmtId="165" fontId="12" fillId="0" borderId="0" xfId="2" applyNumberFormat="1" applyFont="1" applyFill="1"/>
    <xf numFmtId="0" fontId="13" fillId="0" borderId="0" xfId="1" applyFont="1"/>
    <xf numFmtId="0" fontId="13" fillId="0" borderId="0" xfId="1" applyFont="1" applyAlignment="1">
      <alignment horizontal="left" vertical="center"/>
    </xf>
    <xf numFmtId="0" fontId="12" fillId="0" borderId="0" xfId="0" applyFont="1" applyAlignment="1">
      <alignment horizontal="center"/>
    </xf>
    <xf numFmtId="0" fontId="29" fillId="0" borderId="0" xfId="6" applyFont="1" applyFill="1" applyAlignment="1">
      <alignment horizontal="center"/>
    </xf>
    <xf numFmtId="0" fontId="12" fillId="0" borderId="0" xfId="3" applyFont="1" applyAlignment="1">
      <alignment vertical="center" wrapText="1"/>
    </xf>
    <xf numFmtId="0" fontId="12" fillId="0" borderId="0" xfId="3" applyFont="1" applyAlignment="1">
      <alignment vertical="center"/>
    </xf>
    <xf numFmtId="165" fontId="17" fillId="0" borderId="0" xfId="3" applyNumberFormat="1" applyFont="1" applyAlignment="1">
      <alignment vertical="center"/>
    </xf>
    <xf numFmtId="0" fontId="17" fillId="0" borderId="0" xfId="3" applyFont="1" applyAlignment="1">
      <alignment vertical="center"/>
    </xf>
    <xf numFmtId="0" fontId="17" fillId="0" borderId="0" xfId="3" applyFont="1" applyAlignment="1">
      <alignment vertical="center" wrapText="1"/>
    </xf>
    <xf numFmtId="0" fontId="19" fillId="0" borderId="0" xfId="3" applyFont="1" applyAlignment="1">
      <alignment vertical="center" wrapText="1"/>
    </xf>
    <xf numFmtId="165" fontId="17" fillId="0" borderId="0" xfId="3" applyNumberFormat="1" applyFont="1" applyAlignment="1" applyProtection="1">
      <alignment vertical="center"/>
      <protection locked="0"/>
    </xf>
    <xf numFmtId="165" fontId="12" fillId="0" borderId="4" xfId="3" applyNumberFormat="1" applyFont="1" applyBorder="1" applyAlignment="1">
      <alignment vertical="center"/>
    </xf>
    <xf numFmtId="165" fontId="12" fillId="0" borderId="0" xfId="3" applyNumberFormat="1" applyFont="1" applyAlignment="1">
      <alignment vertical="center"/>
    </xf>
    <xf numFmtId="165" fontId="12" fillId="0" borderId="3" xfId="3" applyNumberFormat="1" applyFont="1" applyBorder="1" applyAlignment="1">
      <alignment vertical="center"/>
    </xf>
    <xf numFmtId="0" fontId="8" fillId="0" borderId="0" xfId="0" applyFont="1" applyAlignment="1">
      <alignment horizontal="left" wrapText="1" indent="1"/>
    </xf>
    <xf numFmtId="0" fontId="3" fillId="0" borderId="0" xfId="5" applyFont="1" applyAlignment="1">
      <alignment horizontal="left" vertical="center" wrapText="1" indent="1"/>
    </xf>
    <xf numFmtId="165" fontId="17" fillId="0" borderId="0" xfId="7" applyNumberFormat="1" applyFont="1" applyFill="1"/>
    <xf numFmtId="165" fontId="8" fillId="0" borderId="0" xfId="2" applyNumberFormat="1" applyFont="1" applyFill="1" applyBorder="1" applyAlignment="1" applyProtection="1">
      <alignment vertical="center"/>
    </xf>
    <xf numFmtId="165" fontId="8" fillId="0" borderId="0" xfId="1" applyNumberFormat="1" applyFont="1"/>
    <xf numFmtId="165" fontId="8" fillId="0" borderId="0" xfId="1" applyNumberFormat="1" applyFont="1" applyAlignment="1">
      <alignment vertical="center"/>
    </xf>
    <xf numFmtId="164" fontId="8" fillId="0" borderId="0" xfId="2" applyNumberFormat="1" applyFont="1" applyFill="1" applyBorder="1" applyAlignment="1" applyProtection="1">
      <alignment vertical="center"/>
    </xf>
    <xf numFmtId="0" fontId="25" fillId="0" borderId="0" xfId="0" applyFont="1"/>
    <xf numFmtId="0" fontId="25" fillId="4" borderId="0" xfId="0" applyFont="1" applyFill="1"/>
    <xf numFmtId="165" fontId="12" fillId="0" borderId="0" xfId="2" applyNumberFormat="1" applyFont="1" applyFill="1" applyBorder="1" applyAlignment="1" applyProtection="1">
      <alignment vertical="center"/>
    </xf>
    <xf numFmtId="0" fontId="4" fillId="0" borderId="0" xfId="1" applyFont="1" applyAlignment="1">
      <alignment horizontal="center" vertical="center" wrapText="1"/>
    </xf>
    <xf numFmtId="0" fontId="7" fillId="0" borderId="0" xfId="1" applyFont="1" applyAlignment="1">
      <alignment horizontal="center" vertical="center"/>
    </xf>
    <xf numFmtId="0" fontId="4" fillId="0" borderId="0" xfId="1" applyFont="1" applyAlignment="1">
      <alignment horizontal="center" vertical="center"/>
    </xf>
    <xf numFmtId="0" fontId="30" fillId="2" borderId="0" xfId="0" quotePrefix="1" applyFont="1" applyFill="1" applyAlignment="1">
      <alignment horizontal="center" vertical="center"/>
    </xf>
    <xf numFmtId="0" fontId="31" fillId="2" borderId="0" xfId="0" applyFont="1" applyFill="1"/>
    <xf numFmtId="0" fontId="30" fillId="2" borderId="0" xfId="0" applyFont="1" applyFill="1" applyAlignment="1">
      <alignment horizontal="center" vertical="center"/>
    </xf>
    <xf numFmtId="0" fontId="32" fillId="2" borderId="0" xfId="6" applyFont="1" applyFill="1"/>
    <xf numFmtId="0" fontId="17" fillId="0" borderId="0" xfId="0" applyFont="1" applyAlignment="1">
      <alignment wrapText="1"/>
    </xf>
    <xf numFmtId="164" fontId="17" fillId="0" borderId="0" xfId="0" applyNumberFormat="1" applyFont="1"/>
    <xf numFmtId="0" fontId="22" fillId="0" borderId="0" xfId="0" applyFont="1" applyAlignment="1">
      <alignment wrapText="1"/>
    </xf>
    <xf numFmtId="0" fontId="17" fillId="0" borderId="0" xfId="0" applyFont="1" applyAlignment="1">
      <alignment horizontal="left" wrapText="1"/>
    </xf>
    <xf numFmtId="165" fontId="11" fillId="0" borderId="0" xfId="0" applyNumberFormat="1" applyFont="1"/>
    <xf numFmtId="0" fontId="17" fillId="0" borderId="0" xfId="0" applyFont="1" applyAlignment="1">
      <alignment horizontal="center" vertical="center" wrapText="1"/>
    </xf>
    <xf numFmtId="0" fontId="35" fillId="0" borderId="0" xfId="1" applyFont="1" applyAlignment="1">
      <alignment horizontal="center" wrapText="1"/>
    </xf>
    <xf numFmtId="0" fontId="35" fillId="0" borderId="0" xfId="1" applyFont="1" applyAlignment="1">
      <alignment horizontal="center" vertical="center" wrapText="1"/>
    </xf>
    <xf numFmtId="165" fontId="19" fillId="0" borderId="0" xfId="1" applyNumberFormat="1" applyFont="1" applyAlignment="1">
      <alignment horizontal="center"/>
    </xf>
    <xf numFmtId="165" fontId="17" fillId="0" borderId="0" xfId="1" applyNumberFormat="1" applyFont="1"/>
    <xf numFmtId="165" fontId="13" fillId="0" borderId="0" xfId="5" applyNumberFormat="1" applyAlignment="1" applyProtection="1">
      <alignment vertical="center"/>
      <protection locked="0"/>
    </xf>
    <xf numFmtId="0" fontId="36" fillId="0" borderId="0" xfId="0" applyFont="1"/>
    <xf numFmtId="165" fontId="12" fillId="0" borderId="0" xfId="7" applyNumberFormat="1" applyFont="1" applyFill="1"/>
    <xf numFmtId="0" fontId="29" fillId="0" borderId="0" xfId="6" applyFont="1" applyAlignment="1">
      <alignment horizontal="center" vertical="center" wrapText="1"/>
    </xf>
    <xf numFmtId="0" fontId="29" fillId="0" borderId="0" xfId="6" applyFont="1" applyAlignment="1">
      <alignment horizontal="center" vertical="center"/>
    </xf>
    <xf numFmtId="165" fontId="12" fillId="0" borderId="0" xfId="3" applyNumberFormat="1" applyFont="1" applyAlignment="1">
      <alignment vertical="center" wrapText="1"/>
    </xf>
    <xf numFmtId="0" fontId="38" fillId="2" borderId="0" xfId="6" applyFont="1" applyFill="1" applyAlignment="1">
      <alignment vertical="center" wrapText="1"/>
    </xf>
    <xf numFmtId="164" fontId="17" fillId="0" borderId="0" xfId="7" applyFont="1" applyFill="1"/>
    <xf numFmtId="165" fontId="8" fillId="0" borderId="0" xfId="0" applyNumberFormat="1" applyFont="1" applyAlignment="1">
      <alignment vertical="center"/>
    </xf>
    <xf numFmtId="0" fontId="22" fillId="0" borderId="0" xfId="0" applyFont="1" applyAlignment="1">
      <alignment vertical="center"/>
    </xf>
    <xf numFmtId="0" fontId="8" fillId="0" borderId="0" xfId="0" applyFont="1" applyAlignment="1">
      <alignment vertical="center"/>
    </xf>
    <xf numFmtId="165" fontId="17" fillId="0" borderId="0" xfId="0" applyNumberFormat="1" applyFont="1" applyAlignment="1">
      <alignment horizontal="center"/>
    </xf>
    <xf numFmtId="165" fontId="8" fillId="0" borderId="0" xfId="0" applyNumberFormat="1" applyFont="1" applyAlignment="1">
      <alignment horizontal="center"/>
    </xf>
    <xf numFmtId="0" fontId="8" fillId="0" borderId="0" xfId="0" applyFont="1" applyAlignment="1">
      <alignment horizontal="center"/>
    </xf>
    <xf numFmtId="0" fontId="10" fillId="0" borderId="0" xfId="0" applyFont="1"/>
    <xf numFmtId="0" fontId="7" fillId="0" borderId="0" xfId="3" applyFont="1" applyAlignment="1">
      <alignment vertical="center"/>
    </xf>
    <xf numFmtId="165" fontId="4" fillId="0" borderId="0" xfId="5" applyNumberFormat="1" applyFont="1" applyAlignment="1" applyProtection="1">
      <alignment vertical="center"/>
      <protection locked="0"/>
    </xf>
    <xf numFmtId="0" fontId="7" fillId="4" borderId="0" xfId="0" applyFont="1" applyFill="1"/>
    <xf numFmtId="0" fontId="3" fillId="0" borderId="0" xfId="0" applyFont="1"/>
    <xf numFmtId="165" fontId="13" fillId="0" borderId="0" xfId="0" applyNumberFormat="1" applyFont="1"/>
    <xf numFmtId="0" fontId="39" fillId="0" borderId="0" xfId="0" applyFont="1"/>
    <xf numFmtId="0" fontId="3" fillId="0" borderId="0" xfId="0" applyFont="1" applyAlignment="1">
      <alignment horizontal="center" vertical="center"/>
    </xf>
    <xf numFmtId="165" fontId="3" fillId="0" borderId="0" xfId="0" applyNumberFormat="1" applyFont="1"/>
    <xf numFmtId="165" fontId="3" fillId="0" borderId="0" xfId="2" applyNumberFormat="1" applyFont="1" applyFill="1" applyBorder="1" applyAlignment="1" applyProtection="1">
      <alignment vertical="center"/>
    </xf>
    <xf numFmtId="165" fontId="22" fillId="0" borderId="0" xfId="0" applyNumberFormat="1" applyFont="1"/>
    <xf numFmtId="0" fontId="40" fillId="0" borderId="0" xfId="0" applyFont="1"/>
    <xf numFmtId="0" fontId="16" fillId="3" borderId="0" xfId="1" applyFont="1" applyFill="1" applyAlignment="1">
      <alignment horizontal="center" vertical="center" wrapText="1"/>
    </xf>
    <xf numFmtId="165" fontId="8" fillId="0" borderId="0" xfId="2" applyNumberFormat="1" applyFont="1" applyFill="1" applyBorder="1" applyAlignment="1" applyProtection="1">
      <alignment horizontal="center"/>
    </xf>
    <xf numFmtId="165" fontId="7" fillId="0" borderId="0" xfId="2" applyNumberFormat="1" applyFont="1" applyFill="1" applyBorder="1" applyAlignment="1" applyProtection="1">
      <alignment horizontal="center" vertical="center"/>
    </xf>
    <xf numFmtId="0" fontId="41" fillId="0" borderId="0" xfId="0" applyFont="1"/>
    <xf numFmtId="0" fontId="41" fillId="4" borderId="0" xfId="0" applyFont="1" applyFill="1"/>
    <xf numFmtId="165" fontId="41" fillId="0" borderId="0" xfId="0" applyNumberFormat="1" applyFont="1"/>
    <xf numFmtId="165" fontId="8" fillId="0" borderId="0" xfId="1" applyNumberFormat="1" applyFont="1" applyAlignment="1">
      <alignment horizontal="center"/>
    </xf>
    <xf numFmtId="0" fontId="42" fillId="0" borderId="0" xfId="6" applyFont="1" applyAlignment="1">
      <alignment horizontal="center" vertical="center" wrapText="1"/>
    </xf>
    <xf numFmtId="0" fontId="13" fillId="0" borderId="0" xfId="1" applyFont="1" applyAlignment="1">
      <alignment horizontal="left" indent="1"/>
    </xf>
    <xf numFmtId="0" fontId="23" fillId="0" borderId="0" xfId="1" applyFont="1" applyAlignment="1">
      <alignment horizontal="left"/>
    </xf>
    <xf numFmtId="0" fontId="7" fillId="0" borderId="0" xfId="0" applyFont="1" applyAlignment="1">
      <alignment horizontal="left" vertical="center" wrapText="1"/>
    </xf>
    <xf numFmtId="0" fontId="8" fillId="0" borderId="0" xfId="0" applyFont="1" applyAlignment="1">
      <alignment horizontal="left" indent="1"/>
    </xf>
    <xf numFmtId="0" fontId="19" fillId="0" borderId="0" xfId="0" applyFont="1" applyAlignment="1">
      <alignment horizontal="center"/>
    </xf>
    <xf numFmtId="165" fontId="17" fillId="0" borderId="0" xfId="3" applyNumberFormat="1" applyFont="1" applyAlignment="1">
      <alignment horizontal="center" vertical="center"/>
    </xf>
    <xf numFmtId="165" fontId="17" fillId="0" borderId="0" xfId="3" applyNumberFormat="1" applyFont="1" applyAlignment="1" applyProtection="1">
      <alignment horizontal="center" vertical="center"/>
      <protection locked="0"/>
    </xf>
    <xf numFmtId="165" fontId="12" fillId="0" borderId="4" xfId="3" applyNumberFormat="1" applyFont="1" applyBorder="1" applyAlignment="1">
      <alignment horizontal="center" vertical="center"/>
    </xf>
    <xf numFmtId="165" fontId="12" fillId="0" borderId="0" xfId="3" applyNumberFormat="1" applyFont="1" applyAlignment="1">
      <alignment horizontal="center" vertical="center"/>
    </xf>
    <xf numFmtId="165" fontId="12" fillId="0" borderId="3" xfId="3" applyNumberFormat="1" applyFont="1" applyBorder="1" applyAlignment="1">
      <alignment horizontal="center" vertical="center"/>
    </xf>
    <xf numFmtId="165" fontId="12" fillId="0" borderId="5" xfId="3" applyNumberFormat="1" applyFont="1" applyBorder="1" applyAlignment="1">
      <alignment horizontal="center" vertical="center"/>
    </xf>
    <xf numFmtId="0" fontId="19" fillId="2" borderId="0" xfId="0" applyFont="1" applyFill="1"/>
    <xf numFmtId="165" fontId="17" fillId="2" borderId="0" xfId="2" applyNumberFormat="1" applyFont="1" applyFill="1"/>
    <xf numFmtId="165" fontId="12" fillId="2" borderId="1" xfId="2" applyNumberFormat="1" applyFont="1" applyFill="1" applyBorder="1"/>
    <xf numFmtId="165" fontId="12" fillId="2" borderId="2" xfId="2" applyNumberFormat="1" applyFont="1" applyFill="1" applyBorder="1"/>
    <xf numFmtId="165" fontId="7" fillId="2" borderId="0" xfId="2" applyNumberFormat="1" applyFont="1" applyFill="1"/>
    <xf numFmtId="165" fontId="7" fillId="2" borderId="1" xfId="2" applyNumberFormat="1" applyFont="1" applyFill="1" applyBorder="1"/>
    <xf numFmtId="165" fontId="8" fillId="0" borderId="0" xfId="7" applyNumberFormat="1" applyFont="1" applyFill="1"/>
    <xf numFmtId="165" fontId="7" fillId="0" borderId="0" xfId="1" applyNumberFormat="1" applyFont="1"/>
    <xf numFmtId="0" fontId="17" fillId="0" borderId="0" xfId="0" applyFont="1" applyAlignment="1">
      <alignment horizontal="left"/>
    </xf>
    <xf numFmtId="165" fontId="13" fillId="0" borderId="0" xfId="1" applyNumberFormat="1" applyFont="1"/>
    <xf numFmtId="0" fontId="13" fillId="0" borderId="0" xfId="0" applyFont="1"/>
    <xf numFmtId="0" fontId="13" fillId="0" borderId="0" xfId="0" applyFont="1" applyAlignment="1">
      <alignment horizontal="left"/>
    </xf>
    <xf numFmtId="165" fontId="13" fillId="0" borderId="0" xfId="0" applyNumberFormat="1" applyFont="1" applyAlignment="1">
      <alignment horizontal="center"/>
    </xf>
    <xf numFmtId="165" fontId="13" fillId="0" borderId="0" xfId="1" applyNumberFormat="1" applyFont="1" applyAlignment="1">
      <alignment vertical="center"/>
    </xf>
    <xf numFmtId="165" fontId="13" fillId="0" borderId="0" xfId="0" applyNumberFormat="1" applyFont="1" applyAlignment="1">
      <alignment vertical="center"/>
    </xf>
    <xf numFmtId="0" fontId="7" fillId="0" borderId="0" xfId="0" applyFont="1" applyAlignment="1">
      <alignment vertical="center" wrapText="1"/>
    </xf>
    <xf numFmtId="165" fontId="7" fillId="0" borderId="4" xfId="3" applyNumberFormat="1" applyFont="1" applyBorder="1" applyAlignment="1">
      <alignment horizontal="center" vertical="center"/>
    </xf>
    <xf numFmtId="165" fontId="7" fillId="0" borderId="3" xfId="3" applyNumberFormat="1" applyFont="1" applyBorder="1" applyAlignment="1">
      <alignment horizontal="center" vertical="center"/>
    </xf>
    <xf numFmtId="165" fontId="7" fillId="0" borderId="0" xfId="3" applyNumberFormat="1" applyFont="1" applyAlignment="1">
      <alignment horizontal="center" vertical="center"/>
    </xf>
    <xf numFmtId="165" fontId="8" fillId="0" borderId="0" xfId="3" applyNumberFormat="1" applyFont="1" applyAlignment="1">
      <alignment horizontal="center" vertical="center"/>
    </xf>
    <xf numFmtId="165" fontId="7" fillId="0" borderId="5" xfId="3" applyNumberFormat="1" applyFont="1" applyBorder="1" applyAlignment="1">
      <alignment horizontal="center" vertical="center"/>
    </xf>
    <xf numFmtId="0" fontId="18" fillId="0" borderId="0" xfId="1" applyFont="1" applyAlignment="1">
      <alignment horizontal="center" vertical="center" wrapText="1"/>
    </xf>
    <xf numFmtId="0" fontId="26" fillId="0" borderId="0" xfId="1" applyFont="1"/>
    <xf numFmtId="0" fontId="3" fillId="0" borderId="0" xfId="1" applyFont="1" applyAlignment="1">
      <alignment horizontal="left" wrapText="1" indent="1"/>
    </xf>
    <xf numFmtId="0" fontId="22" fillId="0" borderId="0" xfId="0" applyFont="1" applyAlignment="1">
      <alignment horizontal="center"/>
    </xf>
    <xf numFmtId="167" fontId="8" fillId="0" borderId="0" xfId="0" applyNumberFormat="1" applyFont="1"/>
    <xf numFmtId="3" fontId="17" fillId="0" borderId="0" xfId="0" applyNumberFormat="1" applyFont="1"/>
    <xf numFmtId="165" fontId="3" fillId="0" borderId="0" xfId="5" applyNumberFormat="1" applyFont="1" applyAlignment="1" applyProtection="1">
      <alignment vertical="center"/>
      <protection locked="0"/>
    </xf>
    <xf numFmtId="3" fontId="12" fillId="0" borderId="0" xfId="0" applyNumberFormat="1" applyFont="1"/>
    <xf numFmtId="165" fontId="12" fillId="0" borderId="0" xfId="1" applyNumberFormat="1" applyFont="1"/>
    <xf numFmtId="4" fontId="0" fillId="0" borderId="0" xfId="0" applyNumberFormat="1"/>
    <xf numFmtId="165" fontId="8" fillId="0" borderId="0" xfId="7" applyNumberFormat="1" applyFont="1"/>
    <xf numFmtId="0" fontId="17" fillId="2" borderId="0" xfId="0" applyFont="1" applyFill="1" applyAlignment="1">
      <alignment horizontal="left" vertical="center" wrapText="1"/>
    </xf>
    <xf numFmtId="0" fontId="18" fillId="3" borderId="0" xfId="0" applyFont="1" applyFill="1" applyAlignment="1">
      <alignment horizontal="center"/>
    </xf>
    <xf numFmtId="0" fontId="20" fillId="3" borderId="0" xfId="0" applyFont="1" applyFill="1" applyAlignment="1">
      <alignment horizontal="center"/>
    </xf>
    <xf numFmtId="0" fontId="3" fillId="0" borderId="0" xfId="1" applyFont="1" applyFill="1" applyAlignment="1">
      <alignment horizontal="left"/>
    </xf>
    <xf numFmtId="0" fontId="4" fillId="0" borderId="0" xfId="1" applyFont="1" applyFill="1"/>
    <xf numFmtId="0" fontId="8" fillId="0" borderId="0" xfId="1" applyFont="1" applyFill="1" applyAlignment="1">
      <alignment horizontal="left" indent="1"/>
    </xf>
    <xf numFmtId="0" fontId="8" fillId="0" borderId="0" xfId="1" applyFont="1" applyFill="1"/>
    <xf numFmtId="0" fontId="10" fillId="0" borderId="0" xfId="3" applyFont="1" applyFill="1" applyAlignment="1">
      <alignment vertical="center"/>
    </xf>
    <xf numFmtId="0" fontId="8" fillId="0" borderId="0" xfId="3" applyFont="1" applyFill="1" applyAlignment="1">
      <alignment vertical="center"/>
    </xf>
    <xf numFmtId="0" fontId="4" fillId="0" borderId="0" xfId="1" applyFont="1" applyFill="1" applyAlignment="1">
      <alignment vertical="center"/>
    </xf>
    <xf numFmtId="0" fontId="7" fillId="0" borderId="0" xfId="0" applyFont="1" applyFill="1" applyAlignment="1">
      <alignment vertical="center" wrapText="1"/>
    </xf>
    <xf numFmtId="0" fontId="5" fillId="0" borderId="0" xfId="3" applyFont="1" applyFill="1" applyAlignment="1">
      <alignment vertical="center"/>
    </xf>
    <xf numFmtId="0" fontId="5" fillId="0" borderId="0" xfId="0" applyFont="1" applyFill="1"/>
    <xf numFmtId="0" fontId="4" fillId="0" borderId="0" xfId="0" applyFont="1" applyFill="1" applyAlignment="1">
      <alignment vertical="center" wrapText="1"/>
    </xf>
    <xf numFmtId="0" fontId="12" fillId="0" borderId="0" xfId="0" applyFont="1" applyFill="1"/>
    <xf numFmtId="0" fontId="17" fillId="0" borderId="0" xfId="0" applyFont="1" applyFill="1"/>
    <xf numFmtId="0" fontId="17" fillId="0" borderId="0" xfId="0" quotePrefix="1" applyFont="1" applyFill="1"/>
    <xf numFmtId="0" fontId="17" fillId="0" borderId="0" xfId="0" applyFont="1" applyFill="1" applyAlignment="1">
      <alignment horizontal="left" indent="1"/>
    </xf>
    <xf numFmtId="0" fontId="7" fillId="0" borderId="0" xfId="0" applyFont="1" applyFill="1"/>
    <xf numFmtId="0" fontId="17" fillId="0" borderId="0" xfId="0" applyFont="1" applyFill="1" applyAlignment="1">
      <alignment wrapText="1"/>
    </xf>
    <xf numFmtId="0" fontId="19" fillId="0" borderId="0" xfId="0" applyFont="1" applyFill="1"/>
    <xf numFmtId="165" fontId="12" fillId="0" borderId="0" xfId="0" applyNumberFormat="1" applyFont="1" applyFill="1"/>
    <xf numFmtId="165" fontId="8" fillId="0" borderId="0" xfId="0" applyNumberFormat="1" applyFont="1" applyFill="1"/>
    <xf numFmtId="165" fontId="13" fillId="0" borderId="0" xfId="5" applyNumberFormat="1" applyFill="1" applyAlignment="1" applyProtection="1">
      <alignment vertical="center"/>
      <protection locked="0"/>
    </xf>
    <xf numFmtId="165" fontId="4" fillId="0" borderId="0" xfId="5" applyNumberFormat="1" applyFont="1" applyFill="1" applyAlignment="1" applyProtection="1">
      <alignment vertical="center"/>
      <protection locked="0"/>
    </xf>
    <xf numFmtId="165" fontId="17" fillId="0" borderId="0" xfId="0" applyNumberFormat="1" applyFont="1" applyFill="1"/>
    <xf numFmtId="3" fontId="7" fillId="0" borderId="0" xfId="0" applyNumberFormat="1" applyFont="1" applyFill="1"/>
    <xf numFmtId="3" fontId="8" fillId="0" borderId="0" xfId="0" applyNumberFormat="1" applyFont="1" applyFill="1"/>
    <xf numFmtId="0" fontId="8" fillId="0" borderId="0" xfId="0" applyFont="1" applyFill="1"/>
    <xf numFmtId="165" fontId="7" fillId="0" borderId="0" xfId="0" applyNumberFormat="1" applyFont="1" applyFill="1"/>
    <xf numFmtId="165" fontId="8" fillId="0" borderId="0" xfId="0" applyNumberFormat="1" applyFont="1" applyFill="1" applyAlignment="1">
      <alignment vertical="center"/>
    </xf>
    <xf numFmtId="165" fontId="8" fillId="0" borderId="0" xfId="7" applyNumberFormat="1" applyFont="1" applyFill="1" applyAlignment="1">
      <alignment vertical="center"/>
    </xf>
    <xf numFmtId="165" fontId="7" fillId="0" borderId="0" xfId="0" applyNumberFormat="1" applyFont="1" applyFill="1" applyAlignment="1">
      <alignment vertical="center"/>
    </xf>
  </cellXfs>
  <cellStyles count="11">
    <cellStyle name="Normal 2" xfId="3" xr:uid="{DCA91FC7-FED2-4C44-A6AE-1D21761F33C7}"/>
    <cellStyle name="Normal 2 2" xfId="8" xr:uid="{1BC35367-D759-4469-AD1F-EBBF197410F0}"/>
    <cellStyle name="Normal 2 2 3" xfId="4" xr:uid="{DF2E2F26-1B78-4FEA-8EA4-80001AAC6790}"/>
    <cellStyle name="Normal 2 2 3 2" xfId="9" xr:uid="{FF294897-54DA-4637-86CD-57D1005F8CE5}"/>
    <cellStyle name="Normal 5" xfId="5" xr:uid="{5FBAE768-2BFB-4C65-9DD8-303640819F59}"/>
    <cellStyle name="Гиперссылка" xfId="6" builtinId="8"/>
    <cellStyle name="Обычный" xfId="0" builtinId="0"/>
    <cellStyle name="Обычный 4" xfId="1" xr:uid="{5241331D-7639-4DE8-8419-3637AF37BCEC}"/>
    <cellStyle name="Финансовый" xfId="7" builtinId="3"/>
    <cellStyle name="Финансовый 2" xfId="10" xr:uid="{2B1F4046-398D-4EEA-8490-842F49821065}"/>
    <cellStyle name="Финансовый 2 2" xfId="2" xr:uid="{5CCB505F-CC76-45BF-851E-A0EEF7D2F618}"/>
  </cellStyles>
  <dxfs count="0"/>
  <tableStyles count="0" defaultTableStyle="TableStyleMedium2" defaultPivotStyle="PivotStyleLight16"/>
  <colors>
    <mruColors>
      <color rgb="FF00206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1540580</xdr:colOff>
      <xdr:row>15</xdr:row>
      <xdr:rowOff>97692</xdr:rowOff>
    </xdr:to>
    <xdr:pic>
      <xdr:nvPicPr>
        <xdr:cNvPr id="2" name="Picture 1">
          <a:extLst>
            <a:ext uri="{FF2B5EF4-FFF2-40B4-BE49-F238E27FC236}">
              <a16:creationId xmlns:a16="http://schemas.microsoft.com/office/drawing/2014/main" id="{724A3EC9-71FC-F3A4-B49C-62C6D38527BE}"/>
            </a:ext>
          </a:extLst>
        </xdr:cNvPr>
        <xdr:cNvPicPr>
          <a:picLocks noChangeAspect="1"/>
        </xdr:cNvPicPr>
      </xdr:nvPicPr>
      <xdr:blipFill>
        <a:blip xmlns:r="http://schemas.openxmlformats.org/officeDocument/2006/relationships" r:embed="rId1"/>
        <a:stretch>
          <a:fillRect/>
        </a:stretch>
      </xdr:blipFill>
      <xdr:spPr>
        <a:xfrm>
          <a:off x="0" y="0"/>
          <a:ext cx="2315280" cy="26694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173319</xdr:colOff>
      <xdr:row>100</xdr:row>
      <xdr:rowOff>164353</xdr:rowOff>
    </xdr:from>
    <xdr:to>
      <xdr:col>5</xdr:col>
      <xdr:colOff>497542</xdr:colOff>
      <xdr:row>116</xdr:row>
      <xdr:rowOff>31002</xdr:rowOff>
    </xdr:to>
    <xdr:pic>
      <xdr:nvPicPr>
        <xdr:cNvPr id="8" name="Picture 7">
          <a:extLst>
            <a:ext uri="{FF2B5EF4-FFF2-40B4-BE49-F238E27FC236}">
              <a16:creationId xmlns:a16="http://schemas.microsoft.com/office/drawing/2014/main" id="{AE2F04B3-A1E1-6065-62EE-947332FC83D3}"/>
            </a:ext>
          </a:extLst>
        </xdr:cNvPr>
        <xdr:cNvPicPr>
          <a:picLocks noChangeAspect="1"/>
        </xdr:cNvPicPr>
      </xdr:nvPicPr>
      <xdr:blipFill>
        <a:blip xmlns:r="http://schemas.openxmlformats.org/officeDocument/2006/relationships" r:embed="rId1"/>
        <a:stretch>
          <a:fillRect/>
        </a:stretch>
      </xdr:blipFill>
      <xdr:spPr>
        <a:xfrm>
          <a:off x="1329766" y="19698447"/>
          <a:ext cx="5989917" cy="2735355"/>
        </a:xfrm>
        <a:prstGeom prst="rect">
          <a:avLst/>
        </a:prstGeom>
      </xdr:spPr>
    </xdr:pic>
    <xdr:clientData/>
  </xdr:twoCellAnchor>
  <xdr:twoCellAnchor editAs="oneCell">
    <xdr:from>
      <xdr:col>3</xdr:col>
      <xdr:colOff>163287</xdr:colOff>
      <xdr:row>118</xdr:row>
      <xdr:rowOff>108857</xdr:rowOff>
    </xdr:from>
    <xdr:to>
      <xdr:col>5</xdr:col>
      <xdr:colOff>498930</xdr:colOff>
      <xdr:row>133</xdr:row>
      <xdr:rowOff>70793</xdr:rowOff>
    </xdr:to>
    <xdr:pic>
      <xdr:nvPicPr>
        <xdr:cNvPr id="3" name="Picture 2">
          <a:extLst>
            <a:ext uri="{FF2B5EF4-FFF2-40B4-BE49-F238E27FC236}">
              <a16:creationId xmlns:a16="http://schemas.microsoft.com/office/drawing/2014/main" id="{1A9BC476-384E-47FE-B42C-6FCD593ED782}"/>
            </a:ext>
          </a:extLst>
        </xdr:cNvPr>
        <xdr:cNvPicPr>
          <a:picLocks noChangeAspect="1"/>
        </xdr:cNvPicPr>
      </xdr:nvPicPr>
      <xdr:blipFill>
        <a:blip xmlns:r="http://schemas.openxmlformats.org/officeDocument/2006/relationships" r:embed="rId2"/>
        <a:stretch>
          <a:fillRect/>
        </a:stretch>
      </xdr:blipFill>
      <xdr:spPr>
        <a:xfrm>
          <a:off x="1826987" y="22714857"/>
          <a:ext cx="5999843" cy="2628936"/>
        </a:xfrm>
        <a:prstGeom prst="rect">
          <a:avLst/>
        </a:prstGeom>
      </xdr:spPr>
    </xdr:pic>
    <xdr:clientData/>
  </xdr:twoCellAnchor>
  <xdr:twoCellAnchor editAs="oneCell">
    <xdr:from>
      <xdr:col>3</xdr:col>
      <xdr:colOff>153163</xdr:colOff>
      <xdr:row>135</xdr:row>
      <xdr:rowOff>92029</xdr:rowOff>
    </xdr:from>
    <xdr:to>
      <xdr:col>5</xdr:col>
      <xdr:colOff>566825</xdr:colOff>
      <xdr:row>149</xdr:row>
      <xdr:rowOff>139332</xdr:rowOff>
    </xdr:to>
    <xdr:pic>
      <xdr:nvPicPr>
        <xdr:cNvPr id="4" name="Picture 3">
          <a:extLst>
            <a:ext uri="{FF2B5EF4-FFF2-40B4-BE49-F238E27FC236}">
              <a16:creationId xmlns:a16="http://schemas.microsoft.com/office/drawing/2014/main" id="{1A0A535D-DDD6-4F44-8D63-FB6AB5C464B0}"/>
            </a:ext>
          </a:extLst>
        </xdr:cNvPr>
        <xdr:cNvPicPr>
          <a:picLocks noChangeAspect="1"/>
        </xdr:cNvPicPr>
      </xdr:nvPicPr>
      <xdr:blipFill>
        <a:blip xmlns:r="http://schemas.openxmlformats.org/officeDocument/2006/relationships" r:embed="rId3"/>
        <a:stretch>
          <a:fillRect/>
        </a:stretch>
      </xdr:blipFill>
      <xdr:spPr>
        <a:xfrm>
          <a:off x="1505989" y="21102246"/>
          <a:ext cx="6193082" cy="2493986"/>
        </a:xfrm>
        <a:prstGeom prst="rect">
          <a:avLst/>
        </a:prstGeom>
      </xdr:spPr>
    </xdr:pic>
    <xdr:clientData/>
  </xdr:twoCellAnchor>
  <xdr:twoCellAnchor editAs="oneCell">
    <xdr:from>
      <xdr:col>3</xdr:col>
      <xdr:colOff>184059</xdr:colOff>
      <xdr:row>152</xdr:row>
      <xdr:rowOff>101233</xdr:rowOff>
    </xdr:from>
    <xdr:to>
      <xdr:col>5</xdr:col>
      <xdr:colOff>506160</xdr:colOff>
      <xdr:row>168</xdr:row>
      <xdr:rowOff>152293</xdr:rowOff>
    </xdr:to>
    <xdr:pic>
      <xdr:nvPicPr>
        <xdr:cNvPr id="2" name="Picture 1">
          <a:extLst>
            <a:ext uri="{FF2B5EF4-FFF2-40B4-BE49-F238E27FC236}">
              <a16:creationId xmlns:a16="http://schemas.microsoft.com/office/drawing/2014/main" id="{B10026A0-87AE-410C-BBA8-199D8843B537}"/>
            </a:ext>
          </a:extLst>
        </xdr:cNvPr>
        <xdr:cNvPicPr>
          <a:picLocks noChangeAspect="1"/>
        </xdr:cNvPicPr>
      </xdr:nvPicPr>
      <xdr:blipFill>
        <a:blip xmlns:r="http://schemas.openxmlformats.org/officeDocument/2006/relationships" r:embed="rId4"/>
        <a:stretch>
          <a:fillRect/>
        </a:stretch>
      </xdr:blipFill>
      <xdr:spPr>
        <a:xfrm>
          <a:off x="1536885" y="23927537"/>
          <a:ext cx="6101521" cy="284809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astasia Kvon" id="{99ED7FB0-624A-441C-9420-8BE1D3BAD647}" userId="Anastasia Kvo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P73" dT="2026-05-25T10:02:15.42" personId="{99ED7FB0-624A-441C-9420-8BE1D3BAD647}" id="{7C9C6F0B-A606-457C-8C88-32BE6D4474BB}">
    <text>цифра из отчетности 225 508, но при суммировании частей получается 181 640</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r@astralinux.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40A2B-F830-1E46-9BF7-35200ABE5805}">
  <sheetPr>
    <tabColor rgb="FF002060"/>
  </sheetPr>
  <dimension ref="A14:AV51"/>
  <sheetViews>
    <sheetView tabSelected="1" zoomScale="60" zoomScaleNormal="60" workbookViewId="0">
      <selection activeCell="C4" sqref="C4"/>
    </sheetView>
  </sheetViews>
  <sheetFormatPr defaultColWidth="10.77734375" defaultRowHeight="13.2" x14ac:dyDescent="0.25"/>
  <cols>
    <col min="1" max="2" width="5.5546875" style="52" customWidth="1"/>
    <col min="3" max="3" width="70.44140625" style="52" customWidth="1"/>
    <col min="4" max="9" width="10.77734375" style="52"/>
    <col min="10" max="10" width="6.44140625" style="52" customWidth="1"/>
    <col min="11" max="11" width="10.77734375" style="52" customWidth="1"/>
    <col min="12" max="19" width="0.21875" style="52" customWidth="1"/>
    <col min="20" max="48" width="10.77734375" style="52"/>
    <col min="49" max="16384" width="10.77734375" style="30"/>
  </cols>
  <sheetData>
    <row r="14" spans="3:3" x14ac:dyDescent="0.25">
      <c r="C14" s="30"/>
    </row>
    <row r="16" spans="3:3" x14ac:dyDescent="0.25">
      <c r="C16" s="30"/>
    </row>
    <row r="18" spans="2:23" ht="17.399999999999999" x14ac:dyDescent="0.3">
      <c r="B18" s="98">
        <v>1</v>
      </c>
      <c r="C18" s="101" t="s">
        <v>132</v>
      </c>
      <c r="D18" s="99"/>
    </row>
    <row r="19" spans="2:23" ht="17.399999999999999" x14ac:dyDescent="0.3">
      <c r="B19" s="98">
        <v>2</v>
      </c>
      <c r="C19" s="101" t="s">
        <v>147</v>
      </c>
      <c r="D19" s="99"/>
    </row>
    <row r="20" spans="2:23" ht="17.399999999999999" x14ac:dyDescent="0.3">
      <c r="B20" s="100">
        <v>3</v>
      </c>
      <c r="C20" s="101" t="s">
        <v>133</v>
      </c>
      <c r="D20" s="99"/>
    </row>
    <row r="21" spans="2:23" ht="17.399999999999999" x14ac:dyDescent="0.3">
      <c r="B21" s="100">
        <v>4</v>
      </c>
      <c r="C21" s="101" t="s">
        <v>134</v>
      </c>
      <c r="D21" s="99"/>
    </row>
    <row r="22" spans="2:23" ht="17.399999999999999" x14ac:dyDescent="0.3">
      <c r="B22" s="100">
        <v>5</v>
      </c>
      <c r="C22" s="101" t="s">
        <v>172</v>
      </c>
      <c r="D22" s="99"/>
    </row>
    <row r="23" spans="2:23" x14ac:dyDescent="0.25">
      <c r="B23" s="55"/>
    </row>
    <row r="24" spans="2:23" ht="15" customHeight="1" x14ac:dyDescent="0.25">
      <c r="B24" s="54"/>
      <c r="C24" s="54"/>
      <c r="D24" s="54"/>
      <c r="E24" s="54"/>
      <c r="F24" s="54"/>
      <c r="G24" s="54"/>
      <c r="H24" s="54"/>
      <c r="I24" s="54"/>
      <c r="J24" s="54"/>
      <c r="K24" s="54"/>
      <c r="L24" s="54"/>
      <c r="M24" s="54"/>
      <c r="N24" s="54"/>
      <c r="O24" s="54"/>
      <c r="P24" s="54"/>
      <c r="Q24" s="54"/>
      <c r="R24" s="54"/>
      <c r="S24" s="54"/>
    </row>
    <row r="25" spans="2:23" x14ac:dyDescent="0.25">
      <c r="B25" s="54"/>
      <c r="C25" s="54"/>
      <c r="D25" s="54"/>
      <c r="E25" s="54"/>
      <c r="F25" s="54"/>
      <c r="G25" s="54"/>
      <c r="H25" s="54"/>
      <c r="I25" s="54"/>
      <c r="J25" s="54"/>
      <c r="K25" s="54"/>
      <c r="L25" s="54"/>
      <c r="M25" s="54"/>
      <c r="N25" s="54"/>
      <c r="O25" s="54"/>
      <c r="P25" s="54"/>
      <c r="Q25" s="54"/>
      <c r="R25" s="54"/>
      <c r="S25" s="54"/>
    </row>
    <row r="26" spans="2:23" ht="26.4" x14ac:dyDescent="0.25">
      <c r="B26" s="54" t="s">
        <v>199</v>
      </c>
      <c r="C26" s="30" t="s">
        <v>242</v>
      </c>
      <c r="D26" s="54"/>
      <c r="E26" s="54"/>
      <c r="F26" s="54"/>
      <c r="G26" s="54"/>
      <c r="H26" s="54"/>
      <c r="I26" s="54"/>
      <c r="J26" s="54"/>
      <c r="K26" s="54"/>
      <c r="L26" s="54"/>
      <c r="M26" s="54"/>
      <c r="N26" s="54"/>
      <c r="O26" s="54"/>
      <c r="P26" s="54"/>
      <c r="Q26" s="54"/>
      <c r="R26" s="54"/>
      <c r="S26" s="54"/>
    </row>
    <row r="27" spans="2:23" x14ac:dyDescent="0.25">
      <c r="B27" s="54"/>
      <c r="C27" s="118" t="s">
        <v>200</v>
      </c>
      <c r="D27" s="54"/>
      <c r="E27" s="54"/>
      <c r="F27" s="54"/>
      <c r="G27" s="54"/>
      <c r="H27" s="54"/>
      <c r="I27" s="54"/>
      <c r="J27" s="54"/>
      <c r="K27" s="54"/>
      <c r="L27" s="54"/>
      <c r="M27" s="54"/>
      <c r="N27" s="54"/>
      <c r="O27" s="54"/>
      <c r="P27" s="54"/>
      <c r="Q27" s="54"/>
      <c r="R27" s="54"/>
      <c r="S27" s="54"/>
    </row>
    <row r="28" spans="2:23" x14ac:dyDescent="0.25">
      <c r="B28" s="54"/>
      <c r="C28" s="54"/>
      <c r="D28" s="54"/>
      <c r="E28" s="54"/>
      <c r="F28" s="54"/>
      <c r="G28" s="54"/>
      <c r="H28" s="54"/>
      <c r="I28" s="54"/>
      <c r="J28" s="54"/>
      <c r="K28" s="54"/>
      <c r="L28" s="54"/>
      <c r="M28" s="54"/>
      <c r="N28" s="54"/>
      <c r="O28" s="54"/>
      <c r="P28" s="54"/>
      <c r="Q28" s="54"/>
      <c r="R28" s="54"/>
      <c r="S28" s="54"/>
    </row>
    <row r="29" spans="2:23" x14ac:dyDescent="0.25">
      <c r="B29" s="54"/>
      <c r="C29" s="54"/>
      <c r="D29" s="54"/>
      <c r="E29" s="54"/>
      <c r="F29" s="54"/>
      <c r="G29" s="54"/>
      <c r="H29" s="54"/>
      <c r="I29" s="54"/>
      <c r="J29" s="54"/>
      <c r="K29" s="54"/>
      <c r="L29" s="54"/>
      <c r="M29" s="54"/>
      <c r="N29" s="54"/>
      <c r="O29" s="54"/>
      <c r="P29" s="54"/>
      <c r="Q29" s="54"/>
      <c r="R29" s="54"/>
      <c r="S29" s="54"/>
    </row>
    <row r="30" spans="2:23" x14ac:dyDescent="0.25">
      <c r="B30" s="53" t="s">
        <v>135</v>
      </c>
      <c r="C30" s="54"/>
      <c r="D30" s="54"/>
      <c r="E30" s="54"/>
      <c r="F30" s="54"/>
      <c r="G30" s="54"/>
      <c r="H30" s="54"/>
      <c r="I30" s="54"/>
      <c r="J30" s="54"/>
      <c r="K30" s="54"/>
      <c r="L30" s="54"/>
      <c r="M30" s="54"/>
      <c r="N30" s="54"/>
      <c r="O30" s="54"/>
      <c r="P30" s="54"/>
      <c r="Q30" s="54"/>
      <c r="R30" s="54"/>
      <c r="S30" s="54"/>
    </row>
    <row r="31" spans="2:23" x14ac:dyDescent="0.25">
      <c r="B31" s="30"/>
      <c r="C31" s="54"/>
      <c r="D31" s="54"/>
      <c r="E31" s="54"/>
      <c r="F31" s="54"/>
      <c r="G31" s="54"/>
      <c r="H31" s="54"/>
      <c r="I31" s="54"/>
      <c r="J31" s="54"/>
      <c r="K31" s="54"/>
      <c r="L31" s="54"/>
      <c r="M31" s="54"/>
      <c r="N31" s="54"/>
      <c r="O31" s="54"/>
      <c r="P31" s="54"/>
      <c r="Q31" s="54"/>
      <c r="R31" s="54"/>
      <c r="S31" s="54"/>
    </row>
    <row r="32" spans="2:23" ht="13.05" customHeight="1" x14ac:dyDescent="0.25">
      <c r="B32" s="189" t="s">
        <v>177</v>
      </c>
      <c r="C32" s="189"/>
      <c r="D32" s="189"/>
      <c r="E32" s="189"/>
      <c r="F32" s="189"/>
      <c r="G32" s="189"/>
      <c r="H32" s="189"/>
      <c r="I32" s="189"/>
      <c r="J32" s="189"/>
      <c r="K32" s="189"/>
      <c r="L32" s="189"/>
      <c r="M32" s="189"/>
      <c r="N32" s="189"/>
      <c r="O32" s="189"/>
      <c r="P32" s="189"/>
      <c r="Q32" s="189"/>
      <c r="R32" s="189"/>
      <c r="S32" s="189"/>
      <c r="T32" s="189"/>
      <c r="U32" s="189"/>
      <c r="V32" s="189"/>
      <c r="W32" s="189"/>
    </row>
    <row r="33" spans="2:23" s="52" customFormat="1" x14ac:dyDescent="0.25">
      <c r="B33" s="189"/>
      <c r="C33" s="189"/>
      <c r="D33" s="189"/>
      <c r="E33" s="189"/>
      <c r="F33" s="189"/>
      <c r="G33" s="189"/>
      <c r="H33" s="189"/>
      <c r="I33" s="189"/>
      <c r="J33" s="189"/>
      <c r="K33" s="189"/>
      <c r="L33" s="189"/>
      <c r="M33" s="189"/>
      <c r="N33" s="189"/>
      <c r="O33" s="189"/>
      <c r="P33" s="189"/>
      <c r="Q33" s="189"/>
      <c r="R33" s="189"/>
      <c r="S33" s="189"/>
      <c r="T33" s="189"/>
      <c r="U33" s="189"/>
      <c r="V33" s="189"/>
      <c r="W33" s="189"/>
    </row>
    <row r="34" spans="2:23" x14ac:dyDescent="0.25">
      <c r="B34" s="189"/>
      <c r="C34" s="189"/>
      <c r="D34" s="189"/>
      <c r="E34" s="189"/>
      <c r="F34" s="189"/>
      <c r="G34" s="189"/>
      <c r="H34" s="189"/>
      <c r="I34" s="189"/>
      <c r="J34" s="189"/>
      <c r="K34" s="189"/>
      <c r="L34" s="189"/>
      <c r="M34" s="189"/>
      <c r="N34" s="189"/>
      <c r="O34" s="189"/>
      <c r="P34" s="189"/>
      <c r="Q34" s="189"/>
      <c r="R34" s="189"/>
      <c r="S34" s="189"/>
      <c r="T34" s="189"/>
      <c r="U34" s="189"/>
      <c r="V34" s="189"/>
      <c r="W34" s="189"/>
    </row>
    <row r="35" spans="2:23" x14ac:dyDescent="0.25">
      <c r="B35" s="189"/>
      <c r="C35" s="189"/>
      <c r="D35" s="189"/>
      <c r="E35" s="189"/>
      <c r="F35" s="189"/>
      <c r="G35" s="189"/>
      <c r="H35" s="189"/>
      <c r="I35" s="189"/>
      <c r="J35" s="189"/>
      <c r="K35" s="189"/>
      <c r="L35" s="189"/>
      <c r="M35" s="189"/>
      <c r="N35" s="189"/>
      <c r="O35" s="189"/>
      <c r="P35" s="189"/>
      <c r="Q35" s="189"/>
      <c r="R35" s="189"/>
      <c r="S35" s="189"/>
      <c r="T35" s="189"/>
      <c r="U35" s="189"/>
      <c r="V35" s="189"/>
      <c r="W35" s="189"/>
    </row>
    <row r="36" spans="2:23" x14ac:dyDescent="0.25">
      <c r="B36" s="189"/>
      <c r="C36" s="189"/>
      <c r="D36" s="189"/>
      <c r="E36" s="189"/>
      <c r="F36" s="189"/>
      <c r="G36" s="189"/>
      <c r="H36" s="189"/>
      <c r="I36" s="189"/>
      <c r="J36" s="189"/>
      <c r="K36" s="189"/>
      <c r="L36" s="189"/>
      <c r="M36" s="189"/>
      <c r="N36" s="189"/>
      <c r="O36" s="189"/>
      <c r="P36" s="189"/>
      <c r="Q36" s="189"/>
      <c r="R36" s="189"/>
      <c r="S36" s="189"/>
      <c r="T36" s="189"/>
      <c r="U36" s="189"/>
      <c r="V36" s="189"/>
      <c r="W36" s="189"/>
    </row>
    <row r="37" spans="2:23" x14ac:dyDescent="0.25">
      <c r="B37" s="189"/>
      <c r="C37" s="189"/>
      <c r="D37" s="189"/>
      <c r="E37" s="189"/>
      <c r="F37" s="189"/>
      <c r="G37" s="189"/>
      <c r="H37" s="189"/>
      <c r="I37" s="189"/>
      <c r="J37" s="189"/>
      <c r="K37" s="189"/>
      <c r="L37" s="189"/>
      <c r="M37" s="189"/>
      <c r="N37" s="189"/>
      <c r="O37" s="189"/>
      <c r="P37" s="189"/>
      <c r="Q37" s="189"/>
      <c r="R37" s="189"/>
      <c r="S37" s="189"/>
      <c r="T37" s="189"/>
      <c r="U37" s="189"/>
      <c r="V37" s="189"/>
      <c r="W37" s="189"/>
    </row>
    <row r="38" spans="2:23" x14ac:dyDescent="0.25">
      <c r="B38" s="189"/>
      <c r="C38" s="189"/>
      <c r="D38" s="189"/>
      <c r="E38" s="189"/>
      <c r="F38" s="189"/>
      <c r="G38" s="189"/>
      <c r="H38" s="189"/>
      <c r="I38" s="189"/>
      <c r="J38" s="189"/>
      <c r="K38" s="189"/>
      <c r="L38" s="189"/>
      <c r="M38" s="189"/>
      <c r="N38" s="189"/>
      <c r="O38" s="189"/>
      <c r="P38" s="189"/>
      <c r="Q38" s="189"/>
      <c r="R38" s="189"/>
      <c r="S38" s="189"/>
      <c r="T38" s="189"/>
      <c r="U38" s="189"/>
      <c r="V38" s="189"/>
      <c r="W38" s="189"/>
    </row>
    <row r="39" spans="2:23" x14ac:dyDescent="0.25">
      <c r="B39" s="189"/>
      <c r="C39" s="189"/>
      <c r="D39" s="189"/>
      <c r="E39" s="189"/>
      <c r="F39" s="189"/>
      <c r="G39" s="189"/>
      <c r="H39" s="189"/>
      <c r="I39" s="189"/>
      <c r="J39" s="189"/>
      <c r="K39" s="189"/>
      <c r="L39" s="189"/>
      <c r="M39" s="189"/>
      <c r="N39" s="189"/>
      <c r="O39" s="189"/>
      <c r="P39" s="189"/>
      <c r="Q39" s="189"/>
      <c r="R39" s="189"/>
      <c r="S39" s="189"/>
      <c r="T39" s="189"/>
      <c r="U39" s="189"/>
      <c r="V39" s="189"/>
      <c r="W39" s="189"/>
    </row>
    <row r="40" spans="2:23" x14ac:dyDescent="0.25">
      <c r="B40" s="189"/>
      <c r="C40" s="189"/>
      <c r="D40" s="189"/>
      <c r="E40" s="189"/>
      <c r="F40" s="189"/>
      <c r="G40" s="189"/>
      <c r="H40" s="189"/>
      <c r="I40" s="189"/>
      <c r="J40" s="189"/>
      <c r="K40" s="189"/>
      <c r="L40" s="189"/>
      <c r="M40" s="189"/>
      <c r="N40" s="189"/>
      <c r="O40" s="189"/>
      <c r="P40" s="189"/>
      <c r="Q40" s="189"/>
      <c r="R40" s="189"/>
      <c r="S40" s="189"/>
      <c r="T40" s="189"/>
      <c r="U40" s="189"/>
      <c r="V40" s="189"/>
      <c r="W40" s="189"/>
    </row>
    <row r="41" spans="2:23" x14ac:dyDescent="0.25">
      <c r="B41" s="189"/>
      <c r="C41" s="189"/>
      <c r="D41" s="189"/>
      <c r="E41" s="189"/>
      <c r="F41" s="189"/>
      <c r="G41" s="189"/>
      <c r="H41" s="189"/>
      <c r="I41" s="189"/>
      <c r="J41" s="189"/>
      <c r="K41" s="189"/>
      <c r="L41" s="189"/>
      <c r="M41" s="189"/>
      <c r="N41" s="189"/>
      <c r="O41" s="189"/>
      <c r="P41" s="189"/>
      <c r="Q41" s="189"/>
      <c r="R41" s="189"/>
      <c r="S41" s="189"/>
      <c r="T41" s="189"/>
      <c r="U41" s="189"/>
      <c r="V41" s="189"/>
      <c r="W41" s="189"/>
    </row>
    <row r="42" spans="2:23" x14ac:dyDescent="0.25">
      <c r="B42" s="189"/>
      <c r="C42" s="189"/>
      <c r="D42" s="189"/>
      <c r="E42" s="189"/>
      <c r="F42" s="189"/>
      <c r="G42" s="189"/>
      <c r="H42" s="189"/>
      <c r="I42" s="189"/>
      <c r="J42" s="189"/>
      <c r="K42" s="189"/>
      <c r="L42" s="189"/>
      <c r="M42" s="189"/>
      <c r="N42" s="189"/>
      <c r="O42" s="189"/>
      <c r="P42" s="189"/>
      <c r="Q42" s="189"/>
      <c r="R42" s="189"/>
      <c r="S42" s="189"/>
      <c r="T42" s="189"/>
      <c r="U42" s="189"/>
      <c r="V42" s="189"/>
      <c r="W42" s="189"/>
    </row>
    <row r="43" spans="2:23" x14ac:dyDescent="0.25">
      <c r="B43" s="189"/>
      <c r="C43" s="189"/>
      <c r="D43" s="189"/>
      <c r="E43" s="189"/>
      <c r="F43" s="189"/>
      <c r="G43" s="189"/>
      <c r="H43" s="189"/>
      <c r="I43" s="189"/>
      <c r="J43" s="189"/>
      <c r="K43" s="189"/>
      <c r="L43" s="189"/>
      <c r="M43" s="189"/>
      <c r="N43" s="189"/>
      <c r="O43" s="189"/>
      <c r="P43" s="189"/>
      <c r="Q43" s="189"/>
      <c r="R43" s="189"/>
      <c r="S43" s="189"/>
      <c r="T43" s="189"/>
      <c r="U43" s="189"/>
      <c r="V43" s="189"/>
      <c r="W43" s="189"/>
    </row>
    <row r="44" spans="2:23" x14ac:dyDescent="0.25">
      <c r="B44" s="189"/>
      <c r="C44" s="189"/>
      <c r="D44" s="189"/>
      <c r="E44" s="189"/>
      <c r="F44" s="189"/>
      <c r="G44" s="189"/>
      <c r="H44" s="189"/>
      <c r="I44" s="189"/>
      <c r="J44" s="189"/>
      <c r="K44" s="189"/>
      <c r="L44" s="189"/>
      <c r="M44" s="189"/>
      <c r="N44" s="189"/>
      <c r="O44" s="189"/>
      <c r="P44" s="189"/>
      <c r="Q44" s="189"/>
      <c r="R44" s="189"/>
      <c r="S44" s="189"/>
      <c r="T44" s="189"/>
      <c r="U44" s="189"/>
      <c r="V44" s="189"/>
      <c r="W44" s="189"/>
    </row>
    <row r="45" spans="2:23" x14ac:dyDescent="0.25">
      <c r="B45" s="189"/>
      <c r="C45" s="189"/>
      <c r="D45" s="189"/>
      <c r="E45" s="189"/>
      <c r="F45" s="189"/>
      <c r="G45" s="189"/>
      <c r="H45" s="189"/>
      <c r="I45" s="189"/>
      <c r="J45" s="189"/>
      <c r="K45" s="189"/>
      <c r="L45" s="189"/>
      <c r="M45" s="189"/>
      <c r="N45" s="189"/>
      <c r="O45" s="189"/>
      <c r="P45" s="189"/>
      <c r="Q45" s="189"/>
      <c r="R45" s="189"/>
      <c r="S45" s="189"/>
      <c r="T45" s="189"/>
      <c r="U45" s="189"/>
      <c r="V45" s="189"/>
      <c r="W45" s="189"/>
    </row>
    <row r="46" spans="2:23" x14ac:dyDescent="0.25">
      <c r="B46" s="189"/>
      <c r="C46" s="189"/>
      <c r="D46" s="189"/>
      <c r="E46" s="189"/>
      <c r="F46" s="189"/>
      <c r="G46" s="189"/>
      <c r="H46" s="189"/>
      <c r="I46" s="189"/>
      <c r="J46" s="189"/>
      <c r="K46" s="189"/>
      <c r="L46" s="189"/>
      <c r="M46" s="189"/>
      <c r="N46" s="189"/>
      <c r="O46" s="189"/>
      <c r="P46" s="189"/>
      <c r="Q46" s="189"/>
      <c r="R46" s="189"/>
      <c r="S46" s="189"/>
      <c r="T46" s="189"/>
      <c r="U46" s="189"/>
      <c r="V46" s="189"/>
      <c r="W46" s="189"/>
    </row>
    <row r="47" spans="2:23" x14ac:dyDescent="0.25">
      <c r="B47" s="189"/>
      <c r="C47" s="189"/>
      <c r="D47" s="189"/>
      <c r="E47" s="189"/>
      <c r="F47" s="189"/>
      <c r="G47" s="189"/>
      <c r="H47" s="189"/>
      <c r="I47" s="189"/>
      <c r="J47" s="189"/>
      <c r="K47" s="189"/>
      <c r="L47" s="189"/>
      <c r="M47" s="189"/>
      <c r="N47" s="189"/>
      <c r="O47" s="189"/>
      <c r="P47" s="189"/>
      <c r="Q47" s="189"/>
      <c r="R47" s="189"/>
      <c r="S47" s="189"/>
      <c r="T47" s="189"/>
      <c r="U47" s="189"/>
      <c r="V47" s="189"/>
      <c r="W47" s="189"/>
    </row>
    <row r="51" s="52" customFormat="1" x14ac:dyDescent="0.25"/>
  </sheetData>
  <mergeCells count="1">
    <mergeCell ref="B32:W47"/>
  </mergeCells>
  <hyperlinks>
    <hyperlink ref="C18" location="BS!D5" display="Отчет о финансовом положении" xr:uid="{84B227A6-BF7A-794D-B59F-229DD8A6AC2A}"/>
    <hyperlink ref="C19" location="PL!D5" display="Отчет о прибыли и убытке и прочем совокупном доходе" xr:uid="{B0E987D3-7FC7-6642-BB2F-AB1B08CB3B38}"/>
    <hyperlink ref="C20" location="CF!D5" display="Отчет о движении денежных средств" xr:uid="{A6FC5C1F-6500-7944-8E95-BCED83BFA79B}"/>
    <hyperlink ref="C21" location="'Фин и опер показатели'!D5" display="Ключевые финансовые и операционные показатели" xr:uid="{AC84A098-22DA-0B4F-8502-7E8CB3E2E06C}"/>
    <hyperlink ref="C22" location="'Расшифровки PL'!D5" display="Расшифровки PL статей" xr:uid="{389B9168-BAE5-974B-9DE6-2F516F972D29}"/>
    <hyperlink ref="C27" r:id="rId1" xr:uid="{184C111E-B2D7-C845-9FCB-B2DBC6B02CBD}"/>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C2C3-E446-403D-BBD1-A1603FDE7DEE}">
  <sheetPr>
    <tabColor rgb="FF002060"/>
  </sheetPr>
  <dimension ref="D3:AT62"/>
  <sheetViews>
    <sheetView showGridLines="0" zoomScaleNormal="100" zoomScalePageLayoutView="39" workbookViewId="0">
      <pane xSplit="4" ySplit="1" topLeftCell="E2" activePane="bottomRight" state="frozen"/>
      <selection pane="topRight" activeCell="E1" sqref="E1"/>
      <selection pane="bottomLeft" activeCell="A2" sqref="A2"/>
      <selection pane="bottomRight"/>
    </sheetView>
  </sheetViews>
  <sheetFormatPr defaultColWidth="8.77734375" defaultRowHeight="13.2" x14ac:dyDescent="0.25"/>
  <cols>
    <col min="1" max="3" width="5.5546875" style="30" customWidth="1"/>
    <col min="4" max="4" width="71" style="30" customWidth="1"/>
    <col min="5" max="5" width="5.5546875" style="31" customWidth="1"/>
    <col min="6" max="11" width="15.5546875" style="30" customWidth="1"/>
    <col min="12" max="12" width="5.5546875" style="30" customWidth="1"/>
    <col min="13" max="13" width="8.5546875" style="30" customWidth="1"/>
    <col min="14" max="14" width="5.5546875" style="30" customWidth="1"/>
    <col min="15" max="18" width="15.5546875" style="30" customWidth="1"/>
    <col min="19" max="19" width="5.5546875" style="30" customWidth="1"/>
    <col min="20" max="20" width="8.5546875" style="30" customWidth="1"/>
    <col min="21" max="21" width="5.5546875" style="30" customWidth="1"/>
    <col min="22" max="25" width="15.5546875" style="30" customWidth="1"/>
    <col min="26" max="26" width="5.5546875" style="30" customWidth="1"/>
    <col min="27" max="27" width="8.5546875" style="30" customWidth="1"/>
    <col min="28" max="28" width="5.5546875" style="30" customWidth="1"/>
    <col min="29" max="32" width="15.5546875" style="30" customWidth="1"/>
    <col min="33" max="33" width="5.5546875" style="30" customWidth="1"/>
    <col min="34" max="34" width="8.5546875" style="30" customWidth="1"/>
    <col min="35" max="35" width="5.5546875" style="30" customWidth="1"/>
    <col min="36" max="36" width="15.5546875" style="30" customWidth="1"/>
    <col min="37" max="37" width="15.5546875" style="52" customWidth="1"/>
    <col min="38" max="39" width="15.5546875" style="30" customWidth="1"/>
    <col min="40" max="42" width="8.77734375" style="30"/>
    <col min="43" max="46" width="16.88671875" style="30" customWidth="1"/>
    <col min="47" max="16384" width="8.77734375" style="30"/>
  </cols>
  <sheetData>
    <row r="3" spans="4:46" x14ac:dyDescent="0.25">
      <c r="O3" s="190">
        <v>2022</v>
      </c>
      <c r="P3" s="190"/>
      <c r="Q3" s="190"/>
      <c r="R3" s="190"/>
      <c r="S3" s="73"/>
      <c r="T3" s="73"/>
      <c r="V3" s="190">
        <v>2023</v>
      </c>
      <c r="W3" s="190"/>
      <c r="X3" s="190"/>
      <c r="Y3" s="190"/>
      <c r="Z3" s="73"/>
      <c r="AA3" s="73"/>
      <c r="AB3" s="73"/>
      <c r="AC3" s="190">
        <v>2024</v>
      </c>
      <c r="AD3" s="190"/>
      <c r="AE3" s="190"/>
      <c r="AF3" s="190"/>
      <c r="AG3" s="73"/>
      <c r="AH3" s="73"/>
      <c r="AI3" s="73"/>
      <c r="AJ3" s="190">
        <v>2025</v>
      </c>
      <c r="AK3" s="190"/>
      <c r="AL3" s="190"/>
      <c r="AM3" s="190"/>
      <c r="AQ3" s="190">
        <v>2026</v>
      </c>
      <c r="AR3" s="190"/>
      <c r="AS3" s="190"/>
      <c r="AT3" s="190"/>
    </row>
    <row r="4" spans="4:46" x14ac:dyDescent="0.25">
      <c r="D4" s="39" t="s">
        <v>167</v>
      </c>
      <c r="O4" s="39"/>
      <c r="P4" s="39"/>
      <c r="Q4" s="39"/>
      <c r="R4" s="39"/>
      <c r="S4" s="39"/>
      <c r="T4" s="39"/>
      <c r="U4" s="39"/>
      <c r="V4" s="39"/>
      <c r="W4" s="39"/>
      <c r="X4" s="39"/>
      <c r="Y4" s="39"/>
      <c r="Z4" s="39"/>
      <c r="AA4" s="39"/>
      <c r="AB4" s="39"/>
      <c r="AC4" s="39"/>
      <c r="AD4" s="39"/>
      <c r="AE4" s="39"/>
      <c r="AG4" s="39"/>
      <c r="AH4" s="39"/>
      <c r="AI4" s="39"/>
      <c r="AJ4" s="39"/>
      <c r="AK4" s="157"/>
      <c r="AL4" s="39"/>
    </row>
    <row r="5" spans="4:46" ht="14.25" customHeight="1" x14ac:dyDescent="0.25">
      <c r="D5" s="56" t="s">
        <v>132</v>
      </c>
      <c r="E5" s="56"/>
      <c r="F5" s="57" t="s">
        <v>190</v>
      </c>
      <c r="G5" s="57" t="s">
        <v>141</v>
      </c>
      <c r="H5" s="57" t="s">
        <v>171</v>
      </c>
      <c r="I5" s="57" t="s">
        <v>170</v>
      </c>
      <c r="J5" s="57" t="s">
        <v>138</v>
      </c>
      <c r="K5" s="57" t="s">
        <v>223</v>
      </c>
      <c r="O5" s="57" t="s">
        <v>144</v>
      </c>
      <c r="P5" s="57" t="s">
        <v>139</v>
      </c>
      <c r="Q5" s="57" t="s">
        <v>145</v>
      </c>
      <c r="R5" s="57" t="s">
        <v>171</v>
      </c>
      <c r="S5" s="58"/>
      <c r="T5" s="58"/>
      <c r="V5" s="57" t="s">
        <v>142</v>
      </c>
      <c r="W5" s="57" t="s">
        <v>143</v>
      </c>
      <c r="X5" s="57" t="s">
        <v>140</v>
      </c>
      <c r="Y5" s="57" t="s">
        <v>170</v>
      </c>
      <c r="AC5" s="57" t="s">
        <v>136</v>
      </c>
      <c r="AD5" s="57" t="s">
        <v>137</v>
      </c>
      <c r="AE5" s="57" t="s">
        <v>211</v>
      </c>
      <c r="AF5" s="57" t="s">
        <v>138</v>
      </c>
      <c r="AJ5" s="57" t="s">
        <v>224</v>
      </c>
      <c r="AK5" s="57" t="s">
        <v>225</v>
      </c>
      <c r="AL5" s="57" t="s">
        <v>226</v>
      </c>
      <c r="AM5" s="57" t="s">
        <v>223</v>
      </c>
      <c r="AQ5" s="57" t="s">
        <v>244</v>
      </c>
      <c r="AR5" s="57" t="s">
        <v>263</v>
      </c>
      <c r="AS5" s="57" t="s">
        <v>264</v>
      </c>
      <c r="AT5" s="57" t="s">
        <v>265</v>
      </c>
    </row>
    <row r="7" spans="4:46" x14ac:dyDescent="0.25">
      <c r="D7" s="59" t="s">
        <v>10</v>
      </c>
      <c r="G7" s="60"/>
      <c r="H7" s="60"/>
      <c r="I7" s="60"/>
      <c r="J7" s="60"/>
      <c r="K7" s="60"/>
    </row>
    <row r="8" spans="4:46" x14ac:dyDescent="0.25">
      <c r="D8" s="59" t="s">
        <v>11</v>
      </c>
      <c r="G8" s="60"/>
      <c r="H8" s="60"/>
      <c r="I8" s="60"/>
      <c r="J8" s="61"/>
      <c r="K8" s="61"/>
    </row>
    <row r="9" spans="4:46" x14ac:dyDescent="0.25">
      <c r="D9" s="49" t="s">
        <v>241</v>
      </c>
      <c r="F9" s="61">
        <v>217155</v>
      </c>
      <c r="G9" s="61">
        <v>383741</v>
      </c>
      <c r="H9" s="61">
        <v>925390</v>
      </c>
      <c r="I9" s="61">
        <v>2823252</v>
      </c>
      <c r="J9" s="61">
        <v>5514662</v>
      </c>
      <c r="K9" s="61">
        <v>7341667</v>
      </c>
      <c r="O9" s="44"/>
      <c r="P9" s="44"/>
      <c r="Q9" s="44"/>
      <c r="R9" s="61">
        <f>H9</f>
        <v>925390</v>
      </c>
      <c r="V9" s="44"/>
      <c r="W9" s="61">
        <v>1084718</v>
      </c>
      <c r="X9" s="61">
        <v>1324142</v>
      </c>
      <c r="Y9" s="61">
        <v>2823252</v>
      </c>
      <c r="AC9" s="61">
        <v>3244010</v>
      </c>
      <c r="AD9" s="61">
        <v>3879563</v>
      </c>
      <c r="AE9" s="61">
        <v>4269070</v>
      </c>
      <c r="AF9" s="61">
        <v>5514662</v>
      </c>
      <c r="AJ9" s="61">
        <v>5797421</v>
      </c>
      <c r="AK9" s="158">
        <v>6102098</v>
      </c>
      <c r="AL9" s="158">
        <v>6482579</v>
      </c>
      <c r="AM9" s="158">
        <v>7341667</v>
      </c>
      <c r="AQ9" s="158">
        <v>7877479</v>
      </c>
      <c r="AR9" s="44"/>
      <c r="AS9" s="44"/>
      <c r="AT9" s="44"/>
    </row>
    <row r="10" spans="4:46" x14ac:dyDescent="0.25">
      <c r="D10" s="49" t="s">
        <v>12</v>
      </c>
      <c r="F10" s="61">
        <v>29142</v>
      </c>
      <c r="G10" s="61">
        <v>81241</v>
      </c>
      <c r="H10" s="61">
        <v>218108</v>
      </c>
      <c r="I10" s="61">
        <v>467969</v>
      </c>
      <c r="J10" s="61">
        <v>1015970</v>
      </c>
      <c r="K10" s="61">
        <v>2162154</v>
      </c>
      <c r="O10" s="44"/>
      <c r="P10" s="44"/>
      <c r="Q10" s="44"/>
      <c r="R10" s="61">
        <f>H10</f>
        <v>218108</v>
      </c>
      <c r="V10" s="44"/>
      <c r="W10" s="61">
        <v>345033</v>
      </c>
      <c r="X10" s="61">
        <v>411464</v>
      </c>
      <c r="Y10" s="61">
        <v>467969</v>
      </c>
      <c r="AC10" s="61">
        <v>486342</v>
      </c>
      <c r="AD10" s="61">
        <v>932637</v>
      </c>
      <c r="AE10" s="61">
        <v>785355</v>
      </c>
      <c r="AF10" s="61">
        <v>1015970</v>
      </c>
      <c r="AJ10" s="61">
        <v>1217621</v>
      </c>
      <c r="AK10" s="158">
        <v>1495240</v>
      </c>
      <c r="AL10" s="158">
        <v>2105257</v>
      </c>
      <c r="AM10" s="158">
        <v>2162154</v>
      </c>
      <c r="AQ10" s="158">
        <v>2122897</v>
      </c>
      <c r="AR10" s="44"/>
      <c r="AS10" s="44"/>
      <c r="AT10" s="44"/>
    </row>
    <row r="11" spans="4:46" x14ac:dyDescent="0.25">
      <c r="D11" s="49" t="s">
        <v>186</v>
      </c>
      <c r="F11" s="61">
        <v>0</v>
      </c>
      <c r="G11" s="61">
        <v>0</v>
      </c>
      <c r="H11" s="61">
        <v>0</v>
      </c>
      <c r="I11" s="61">
        <v>0</v>
      </c>
      <c r="J11" s="61">
        <v>51944</v>
      </c>
      <c r="K11" s="61">
        <v>18045</v>
      </c>
      <c r="O11" s="44"/>
      <c r="P11" s="44"/>
      <c r="Q11" s="44"/>
      <c r="R11" s="61">
        <v>0</v>
      </c>
      <c r="V11" s="44"/>
      <c r="W11" s="61">
        <v>0</v>
      </c>
      <c r="X11" s="61">
        <v>0</v>
      </c>
      <c r="Y11" s="61">
        <v>0</v>
      </c>
      <c r="AC11" s="61">
        <v>17036</v>
      </c>
      <c r="AD11" s="61">
        <v>15533</v>
      </c>
      <c r="AE11" s="61">
        <v>58932</v>
      </c>
      <c r="AF11" s="61">
        <v>51944</v>
      </c>
      <c r="AJ11" s="61">
        <v>33941</v>
      </c>
      <c r="AK11" s="158">
        <v>30755</v>
      </c>
      <c r="AL11" s="158">
        <v>27569</v>
      </c>
      <c r="AM11" s="158">
        <v>18045</v>
      </c>
      <c r="AQ11" s="158">
        <v>16406</v>
      </c>
      <c r="AR11" s="44"/>
      <c r="AS11" s="44"/>
      <c r="AT11" s="44"/>
    </row>
    <row r="12" spans="4:46" x14ac:dyDescent="0.25">
      <c r="D12" s="49" t="s">
        <v>112</v>
      </c>
      <c r="F12" s="61">
        <v>0</v>
      </c>
      <c r="G12" s="61">
        <v>0</v>
      </c>
      <c r="H12" s="61">
        <v>206288</v>
      </c>
      <c r="I12" s="61">
        <v>0</v>
      </c>
      <c r="J12" s="61">
        <v>0</v>
      </c>
      <c r="K12" s="61">
        <v>1911</v>
      </c>
      <c r="O12" s="44"/>
      <c r="P12" s="44"/>
      <c r="Q12" s="44"/>
      <c r="R12" s="61">
        <f t="shared" ref="R12:R61" si="0">H12</f>
        <v>206288</v>
      </c>
      <c r="V12" s="44"/>
      <c r="W12" s="61">
        <v>216354</v>
      </c>
      <c r="X12" s="61">
        <v>94633</v>
      </c>
      <c r="Y12" s="61">
        <v>0</v>
      </c>
      <c r="AC12" s="61">
        <v>0</v>
      </c>
      <c r="AD12" s="61">
        <v>0</v>
      </c>
      <c r="AE12" s="61">
        <v>0</v>
      </c>
      <c r="AF12" s="61">
        <v>0</v>
      </c>
      <c r="AJ12" s="61">
        <v>32</v>
      </c>
      <c r="AK12" s="158">
        <v>2006</v>
      </c>
      <c r="AL12" s="158">
        <v>1769</v>
      </c>
      <c r="AM12" s="158">
        <v>1911</v>
      </c>
      <c r="AQ12" s="158">
        <v>246262</v>
      </c>
      <c r="AR12" s="44"/>
      <c r="AS12" s="44"/>
      <c r="AT12" s="44"/>
    </row>
    <row r="13" spans="4:46" x14ac:dyDescent="0.25">
      <c r="D13" s="49" t="s">
        <v>201</v>
      </c>
      <c r="F13" s="61">
        <v>0</v>
      </c>
      <c r="G13" s="61">
        <v>0</v>
      </c>
      <c r="H13" s="61">
        <v>0</v>
      </c>
      <c r="I13" s="61">
        <v>0</v>
      </c>
      <c r="J13" s="61">
        <v>0</v>
      </c>
      <c r="K13" s="61"/>
      <c r="O13" s="44"/>
      <c r="P13" s="44"/>
      <c r="Q13" s="44"/>
      <c r="R13" s="61">
        <v>0</v>
      </c>
      <c r="V13" s="44"/>
      <c r="W13" s="61">
        <v>0</v>
      </c>
      <c r="X13" s="61">
        <v>0</v>
      </c>
      <c r="Y13" s="61">
        <v>0</v>
      </c>
      <c r="AC13" s="61">
        <v>0</v>
      </c>
      <c r="AD13" s="61">
        <v>1504</v>
      </c>
      <c r="AE13" s="61">
        <v>0</v>
      </c>
      <c r="AF13" s="61">
        <v>0</v>
      </c>
      <c r="AJ13" s="61">
        <v>0</v>
      </c>
      <c r="AK13" s="158">
        <v>0</v>
      </c>
      <c r="AL13" s="158">
        <v>0</v>
      </c>
      <c r="AM13" s="158">
        <v>0</v>
      </c>
      <c r="AQ13" s="158">
        <v>0</v>
      </c>
      <c r="AR13" s="44"/>
      <c r="AS13" s="44"/>
      <c r="AT13" s="44"/>
    </row>
    <row r="14" spans="4:46" x14ac:dyDescent="0.25">
      <c r="D14" s="49" t="s">
        <v>82</v>
      </c>
      <c r="F14" s="61">
        <v>9797</v>
      </c>
      <c r="G14" s="61">
        <v>438957</v>
      </c>
      <c r="H14" s="61">
        <v>542986</v>
      </c>
      <c r="I14" s="61">
        <v>982475</v>
      </c>
      <c r="J14" s="61">
        <v>767638</v>
      </c>
      <c r="K14" s="61">
        <v>1288281</v>
      </c>
      <c r="O14" s="44"/>
      <c r="P14" s="44"/>
      <c r="Q14" s="44"/>
      <c r="R14" s="61">
        <f t="shared" si="0"/>
        <v>542986</v>
      </c>
      <c r="V14" s="44"/>
      <c r="W14" s="61">
        <v>1107908</v>
      </c>
      <c r="X14" s="61">
        <v>1132820</v>
      </c>
      <c r="Y14" s="61">
        <v>982475</v>
      </c>
      <c r="AC14" s="61">
        <v>1045323</v>
      </c>
      <c r="AD14" s="61">
        <v>1072778</v>
      </c>
      <c r="AE14" s="61">
        <v>1024357</v>
      </c>
      <c r="AF14" s="61">
        <v>767638</v>
      </c>
      <c r="AJ14" s="61">
        <v>807828</v>
      </c>
      <c r="AK14" s="158">
        <v>841727</v>
      </c>
      <c r="AL14" s="158">
        <v>1062794</v>
      </c>
      <c r="AM14" s="158">
        <v>1288281</v>
      </c>
      <c r="AQ14" s="158">
        <v>1341201</v>
      </c>
      <c r="AR14" s="44"/>
      <c r="AS14" s="44"/>
      <c r="AT14" s="44"/>
    </row>
    <row r="15" spans="4:46" x14ac:dyDescent="0.25">
      <c r="D15" s="49" t="s">
        <v>13</v>
      </c>
      <c r="F15" s="61">
        <v>17820</v>
      </c>
      <c r="G15" s="61">
        <v>51054</v>
      </c>
      <c r="H15" s="61">
        <v>22886</v>
      </c>
      <c r="I15" s="61">
        <v>614705</v>
      </c>
      <c r="J15" s="61">
        <v>473835</v>
      </c>
      <c r="K15" s="61">
        <v>626731</v>
      </c>
      <c r="O15" s="44"/>
      <c r="P15" s="44"/>
      <c r="Q15" s="44"/>
      <c r="R15" s="61">
        <f t="shared" si="0"/>
        <v>22886</v>
      </c>
      <c r="V15" s="44"/>
      <c r="W15" s="61">
        <v>18815</v>
      </c>
      <c r="X15" s="61">
        <v>21476</v>
      </c>
      <c r="Y15" s="61">
        <v>614705</v>
      </c>
      <c r="AC15" s="61">
        <v>630282</v>
      </c>
      <c r="AD15" s="61">
        <v>922242</v>
      </c>
      <c r="AE15" s="61">
        <v>343210</v>
      </c>
      <c r="AF15" s="61">
        <v>473835</v>
      </c>
      <c r="AJ15" s="61">
        <v>453929</v>
      </c>
      <c r="AK15" s="158">
        <v>455059</v>
      </c>
      <c r="AL15" s="158">
        <v>477012</v>
      </c>
      <c r="AM15" s="158">
        <v>626731</v>
      </c>
      <c r="AQ15" s="158">
        <v>766763</v>
      </c>
      <c r="AR15" s="44"/>
      <c r="AS15" s="44"/>
      <c r="AT15" s="44"/>
    </row>
    <row r="16" spans="4:46" x14ac:dyDescent="0.25">
      <c r="D16" s="49" t="s">
        <v>187</v>
      </c>
      <c r="F16" s="61">
        <v>0</v>
      </c>
      <c r="G16" s="61">
        <v>0</v>
      </c>
      <c r="H16" s="61">
        <v>0</v>
      </c>
      <c r="I16" s="61">
        <v>0</v>
      </c>
      <c r="J16" s="61">
        <v>1457518</v>
      </c>
      <c r="K16" s="61">
        <v>771669</v>
      </c>
      <c r="O16" s="44"/>
      <c r="P16" s="44"/>
      <c r="Q16" s="44"/>
      <c r="R16" s="61">
        <f t="shared" si="0"/>
        <v>0</v>
      </c>
      <c r="V16" s="44"/>
      <c r="W16" s="61">
        <v>0</v>
      </c>
      <c r="X16" s="61">
        <v>265193</v>
      </c>
      <c r="Y16" s="61">
        <v>0</v>
      </c>
      <c r="AC16" s="61">
        <v>0</v>
      </c>
      <c r="AD16" s="61">
        <v>0</v>
      </c>
      <c r="AE16" s="61">
        <v>831247</v>
      </c>
      <c r="AF16" s="61">
        <v>1457518</v>
      </c>
      <c r="AJ16" s="61">
        <v>1402459</v>
      </c>
      <c r="AK16" s="158">
        <v>1799250</v>
      </c>
      <c r="AL16" s="158">
        <v>1688765</v>
      </c>
      <c r="AM16" s="158">
        <v>771669</v>
      </c>
      <c r="AQ16" s="158">
        <v>792323</v>
      </c>
      <c r="AR16" s="44"/>
      <c r="AS16" s="44"/>
      <c r="AT16" s="44"/>
    </row>
    <row r="17" spans="4:46" x14ac:dyDescent="0.25">
      <c r="D17" s="62" t="s">
        <v>14</v>
      </c>
      <c r="F17" s="63">
        <v>273914</v>
      </c>
      <c r="G17" s="63">
        <v>954993</v>
      </c>
      <c r="H17" s="63">
        <v>1915658</v>
      </c>
      <c r="I17" s="63">
        <v>4888401</v>
      </c>
      <c r="J17" s="63">
        <v>9281567</v>
      </c>
      <c r="K17" s="63">
        <v>12210458</v>
      </c>
      <c r="O17" s="44"/>
      <c r="P17" s="44"/>
      <c r="Q17" s="44"/>
      <c r="R17" s="63">
        <f t="shared" si="0"/>
        <v>1915658</v>
      </c>
      <c r="V17" s="44"/>
      <c r="W17" s="63">
        <f>SUM(W9:W16)</f>
        <v>2772828</v>
      </c>
      <c r="X17" s="63">
        <f>SUM(X9:X16)</f>
        <v>3249728</v>
      </c>
      <c r="Y17" s="63">
        <f>I17</f>
        <v>4888401</v>
      </c>
      <c r="AC17" s="63">
        <f>SUM(AC9:AC16)</f>
        <v>5422993</v>
      </c>
      <c r="AD17" s="63">
        <f>SUM(AD9:AD16)</f>
        <v>6824257</v>
      </c>
      <c r="AE17" s="63">
        <f>SUM(AE9:AE16)</f>
        <v>7312171</v>
      </c>
      <c r="AF17" s="63">
        <f>SUM(AF9:AF16)</f>
        <v>9281567</v>
      </c>
      <c r="AJ17" s="63">
        <f>SUM(AJ9:AJ16)</f>
        <v>9713231</v>
      </c>
      <c r="AK17" s="159">
        <v>10726135</v>
      </c>
      <c r="AL17" s="159">
        <v>11845745</v>
      </c>
      <c r="AM17" s="159">
        <v>12210458</v>
      </c>
      <c r="AQ17" s="159">
        <v>13163331</v>
      </c>
      <c r="AR17" s="44"/>
      <c r="AS17" s="44"/>
      <c r="AT17" s="44"/>
    </row>
    <row r="18" spans="4:46" x14ac:dyDescent="0.25">
      <c r="D18" s="179"/>
      <c r="F18" s="64"/>
      <c r="G18" s="64"/>
      <c r="H18" s="64"/>
      <c r="I18" s="64"/>
      <c r="J18" s="64"/>
      <c r="K18" s="64"/>
      <c r="R18" s="64"/>
      <c r="W18" s="64"/>
      <c r="X18" s="64"/>
      <c r="Y18" s="64"/>
      <c r="AC18" s="64"/>
      <c r="AD18" s="64"/>
      <c r="AE18" s="64"/>
      <c r="AF18" s="64"/>
      <c r="AJ18" s="64"/>
      <c r="AK18" s="61"/>
    </row>
    <row r="19" spans="4:46" x14ac:dyDescent="0.25">
      <c r="D19" s="65" t="s">
        <v>15</v>
      </c>
      <c r="F19" s="61"/>
      <c r="G19" s="61"/>
      <c r="H19" s="61"/>
      <c r="I19" s="61"/>
      <c r="J19" s="61"/>
      <c r="K19" s="61"/>
      <c r="O19" s="44"/>
      <c r="P19" s="44"/>
      <c r="Q19" s="44"/>
      <c r="R19" s="61"/>
      <c r="V19" s="44"/>
      <c r="W19" s="61"/>
      <c r="X19" s="61"/>
      <c r="Y19" s="61"/>
      <c r="AC19" s="61"/>
      <c r="AD19" s="61"/>
      <c r="AE19" s="61"/>
      <c r="AF19" s="61"/>
      <c r="AJ19" s="61"/>
      <c r="AK19" s="158"/>
      <c r="AL19" s="158"/>
      <c r="AM19" s="158"/>
      <c r="AQ19" s="158"/>
      <c r="AR19" s="44"/>
      <c r="AS19" s="44"/>
      <c r="AT19" s="44"/>
    </row>
    <row r="20" spans="4:46" x14ac:dyDescent="0.25">
      <c r="D20" s="49" t="s">
        <v>16</v>
      </c>
      <c r="F20" s="61">
        <v>7774</v>
      </c>
      <c r="G20" s="61">
        <v>7476</v>
      </c>
      <c r="H20" s="61">
        <v>9263</v>
      </c>
      <c r="I20" s="61">
        <v>6849</v>
      </c>
      <c r="J20" s="61">
        <v>342523</v>
      </c>
      <c r="K20" s="61">
        <v>735452</v>
      </c>
      <c r="O20" s="44"/>
      <c r="P20" s="44"/>
      <c r="Q20" s="44"/>
      <c r="R20" s="61">
        <f t="shared" si="0"/>
        <v>9263</v>
      </c>
      <c r="V20" s="44"/>
      <c r="W20" s="61">
        <v>10802</v>
      </c>
      <c r="X20" s="61">
        <v>13262</v>
      </c>
      <c r="Y20" s="61">
        <v>6849</v>
      </c>
      <c r="AC20" s="61">
        <v>15381</v>
      </c>
      <c r="AD20" s="61">
        <v>41913</v>
      </c>
      <c r="AE20" s="61">
        <v>157762</v>
      </c>
      <c r="AF20" s="61">
        <v>342523</v>
      </c>
      <c r="AJ20" s="61">
        <v>498585</v>
      </c>
      <c r="AK20" s="158">
        <v>542278</v>
      </c>
      <c r="AL20" s="158">
        <v>594992</v>
      </c>
      <c r="AM20" s="158">
        <v>735452</v>
      </c>
      <c r="AQ20" s="158">
        <v>785890</v>
      </c>
      <c r="AR20" s="44"/>
      <c r="AS20" s="44"/>
      <c r="AT20" s="44"/>
    </row>
    <row r="21" spans="4:46" x14ac:dyDescent="0.25">
      <c r="D21" s="49" t="s">
        <v>17</v>
      </c>
      <c r="F21" s="61">
        <v>527080</v>
      </c>
      <c r="G21" s="61">
        <v>1065031</v>
      </c>
      <c r="H21" s="61">
        <v>3441175</v>
      </c>
      <c r="I21" s="61">
        <v>4790308</v>
      </c>
      <c r="J21" s="61">
        <v>7868545</v>
      </c>
      <c r="K21" s="61">
        <v>10227112</v>
      </c>
      <c r="O21" s="44"/>
      <c r="P21" s="44"/>
      <c r="Q21" s="44"/>
      <c r="R21" s="61">
        <f t="shared" si="0"/>
        <v>3441175</v>
      </c>
      <c r="V21" s="44"/>
      <c r="W21" s="61">
        <v>2133954</v>
      </c>
      <c r="X21" s="61">
        <v>2098693</v>
      </c>
      <c r="Y21" s="61">
        <v>4790308</v>
      </c>
      <c r="AC21" s="61">
        <v>2088495</v>
      </c>
      <c r="AD21" s="61">
        <v>3254931</v>
      </c>
      <c r="AE21" s="61">
        <v>4415138</v>
      </c>
      <c r="AF21" s="61">
        <v>7868545</v>
      </c>
      <c r="AJ21" s="61">
        <v>3517854</v>
      </c>
      <c r="AK21" s="158">
        <v>3988059</v>
      </c>
      <c r="AL21" s="158">
        <v>3896338</v>
      </c>
      <c r="AM21" s="158">
        <v>10227112</v>
      </c>
      <c r="AQ21" s="158">
        <v>4068159</v>
      </c>
      <c r="AR21" s="44"/>
      <c r="AS21" s="44"/>
      <c r="AT21" s="44"/>
    </row>
    <row r="22" spans="4:46" x14ac:dyDescent="0.25">
      <c r="D22" s="49" t="s">
        <v>18</v>
      </c>
      <c r="F22" s="61">
        <v>0</v>
      </c>
      <c r="G22" s="61">
        <v>0</v>
      </c>
      <c r="H22" s="61">
        <v>3507</v>
      </c>
      <c r="I22" s="61">
        <v>4132</v>
      </c>
      <c r="J22" s="61">
        <v>15012</v>
      </c>
      <c r="K22" s="61">
        <v>25739</v>
      </c>
      <c r="O22" s="44"/>
      <c r="P22" s="44"/>
      <c r="Q22" s="44"/>
      <c r="R22" s="61">
        <f t="shared" si="0"/>
        <v>3507</v>
      </c>
      <c r="V22" s="44"/>
      <c r="W22" s="61">
        <v>3507</v>
      </c>
      <c r="X22" s="61">
        <v>228</v>
      </c>
      <c r="Y22" s="61">
        <v>4132</v>
      </c>
      <c r="AC22" s="61">
        <v>4307</v>
      </c>
      <c r="AD22" s="61">
        <v>6997</v>
      </c>
      <c r="AE22" s="61">
        <v>6847</v>
      </c>
      <c r="AF22" s="61">
        <v>15012</v>
      </c>
      <c r="AJ22" s="61">
        <v>15640</v>
      </c>
      <c r="AK22" s="158">
        <v>25548</v>
      </c>
      <c r="AL22" s="158">
        <v>37653</v>
      </c>
      <c r="AM22" s="158">
        <v>25739</v>
      </c>
      <c r="AQ22" s="158">
        <v>69906</v>
      </c>
      <c r="AR22" s="44"/>
      <c r="AS22" s="44"/>
      <c r="AT22" s="44"/>
    </row>
    <row r="23" spans="4:46" x14ac:dyDescent="0.25">
      <c r="D23" s="49" t="s">
        <v>19</v>
      </c>
      <c r="F23" s="61">
        <v>218922</v>
      </c>
      <c r="G23" s="61">
        <v>116308</v>
      </c>
      <c r="H23" s="61">
        <v>697516</v>
      </c>
      <c r="I23" s="61">
        <v>2640062</v>
      </c>
      <c r="J23" s="61">
        <v>1358891</v>
      </c>
      <c r="K23" s="61">
        <v>1246946</v>
      </c>
      <c r="O23" s="44"/>
      <c r="P23" s="44"/>
      <c r="Q23" s="44"/>
      <c r="R23" s="61">
        <f t="shared" si="0"/>
        <v>697516</v>
      </c>
      <c r="V23" s="44"/>
      <c r="W23" s="61">
        <v>1465507</v>
      </c>
      <c r="X23" s="61">
        <v>1466144</v>
      </c>
      <c r="Y23" s="61">
        <v>2640062</v>
      </c>
      <c r="AC23" s="61">
        <v>4985547</v>
      </c>
      <c r="AD23" s="61">
        <v>4238261</v>
      </c>
      <c r="AE23" s="61">
        <v>1280393</v>
      </c>
      <c r="AF23" s="61">
        <v>1358891</v>
      </c>
      <c r="AJ23" s="61">
        <v>2733771</v>
      </c>
      <c r="AK23" s="158">
        <v>953812</v>
      </c>
      <c r="AL23" s="158">
        <v>1465174</v>
      </c>
      <c r="AM23" s="158">
        <v>1246946</v>
      </c>
      <c r="AQ23" s="158">
        <v>1701873</v>
      </c>
      <c r="AR23" s="44"/>
      <c r="AS23" s="44"/>
      <c r="AT23" s="44"/>
    </row>
    <row r="24" spans="4:46" x14ac:dyDescent="0.25">
      <c r="D24" s="49" t="s">
        <v>20</v>
      </c>
      <c r="F24" s="61">
        <v>127877</v>
      </c>
      <c r="G24" s="61">
        <v>2877</v>
      </c>
      <c r="H24" s="61">
        <v>32812</v>
      </c>
      <c r="I24" s="61">
        <v>19867</v>
      </c>
      <c r="J24" s="61">
        <v>305627</v>
      </c>
      <c r="K24" s="61">
        <v>3775</v>
      </c>
      <c r="O24" s="44"/>
      <c r="P24" s="44"/>
      <c r="Q24" s="44"/>
      <c r="R24" s="61">
        <f t="shared" si="0"/>
        <v>32812</v>
      </c>
      <c r="V24" s="44"/>
      <c r="W24" s="61">
        <v>102216</v>
      </c>
      <c r="X24" s="61">
        <v>320158</v>
      </c>
      <c r="Y24" s="61">
        <v>19867</v>
      </c>
      <c r="AC24" s="61">
        <v>30858</v>
      </c>
      <c r="AD24" s="61">
        <v>29366</v>
      </c>
      <c r="AE24" s="61">
        <v>5520</v>
      </c>
      <c r="AF24" s="61">
        <v>305627</v>
      </c>
      <c r="AJ24" s="61">
        <v>311440</v>
      </c>
      <c r="AK24" s="158">
        <v>318453</v>
      </c>
      <c r="AL24" s="158">
        <v>325903</v>
      </c>
      <c r="AM24" s="158">
        <v>3775</v>
      </c>
      <c r="AQ24" s="158">
        <v>38195</v>
      </c>
      <c r="AR24" s="44"/>
      <c r="AS24" s="44"/>
      <c r="AT24" s="44"/>
    </row>
    <row r="25" spans="4:46" x14ac:dyDescent="0.25">
      <c r="D25" s="62" t="s">
        <v>21</v>
      </c>
      <c r="F25" s="63">
        <v>881653</v>
      </c>
      <c r="G25" s="63">
        <v>1191692</v>
      </c>
      <c r="H25" s="63">
        <v>4184273</v>
      </c>
      <c r="I25" s="63">
        <v>7461218</v>
      </c>
      <c r="J25" s="63">
        <v>9890598</v>
      </c>
      <c r="K25" s="63">
        <v>12239024</v>
      </c>
      <c r="O25" s="44"/>
      <c r="P25" s="44"/>
      <c r="Q25" s="44"/>
      <c r="R25" s="63">
        <f t="shared" si="0"/>
        <v>4184273</v>
      </c>
      <c r="V25" s="44"/>
      <c r="W25" s="63">
        <f>SUM(W20:W24)</f>
        <v>3715986</v>
      </c>
      <c r="X25" s="63">
        <f>SUM(X20:X24)</f>
        <v>3898485</v>
      </c>
      <c r="Y25" s="63">
        <f>SUM(Y20:Y24)</f>
        <v>7461218</v>
      </c>
      <c r="AC25" s="63">
        <f>SUM(AC20:AC24)</f>
        <v>7124588</v>
      </c>
      <c r="AD25" s="63">
        <f>SUM(AD20:AD24)</f>
        <v>7571468</v>
      </c>
      <c r="AE25" s="63">
        <f>SUM(AE20:AE24)</f>
        <v>5865660</v>
      </c>
      <c r="AF25" s="63">
        <f>SUM(AF20:AF24)</f>
        <v>9890598</v>
      </c>
      <c r="AJ25" s="63">
        <f>SUM(AJ20:AJ24)</f>
        <v>7077290</v>
      </c>
      <c r="AK25" s="159">
        <v>5828150</v>
      </c>
      <c r="AL25" s="159">
        <v>6320060</v>
      </c>
      <c r="AM25" s="159">
        <v>12239024</v>
      </c>
      <c r="AQ25" s="159">
        <v>6664023</v>
      </c>
      <c r="AR25" s="44"/>
      <c r="AS25" s="44"/>
      <c r="AT25" s="44"/>
    </row>
    <row r="26" spans="4:46" ht="13.8" thickBot="1" x14ac:dyDescent="0.3">
      <c r="D26" s="66" t="s">
        <v>22</v>
      </c>
      <c r="F26" s="67">
        <v>1155567</v>
      </c>
      <c r="G26" s="67">
        <v>2146685</v>
      </c>
      <c r="H26" s="67">
        <v>6099931</v>
      </c>
      <c r="I26" s="67">
        <v>12349619</v>
      </c>
      <c r="J26" s="67">
        <v>19172165</v>
      </c>
      <c r="K26" s="67">
        <f>K17+K25</f>
        <v>24449482</v>
      </c>
      <c r="O26" s="44"/>
      <c r="P26" s="44"/>
      <c r="Q26" s="44"/>
      <c r="R26" s="67">
        <f t="shared" si="0"/>
        <v>6099931</v>
      </c>
      <c r="V26" s="44"/>
      <c r="W26" s="67">
        <f>W25+W17</f>
        <v>6488814</v>
      </c>
      <c r="X26" s="67">
        <f>X25+X17</f>
        <v>7148213</v>
      </c>
      <c r="Y26" s="67">
        <f>Y25+Y17</f>
        <v>12349619</v>
      </c>
      <c r="AC26" s="67">
        <f>AC25+AC17</f>
        <v>12547581</v>
      </c>
      <c r="AD26" s="67">
        <f>AD25+AD17</f>
        <v>14395725</v>
      </c>
      <c r="AE26" s="67">
        <f>AE25+AE17</f>
        <v>13177831</v>
      </c>
      <c r="AF26" s="67">
        <f>AF25+AF17</f>
        <v>19172165</v>
      </c>
      <c r="AJ26" s="67">
        <f>AJ25+AJ17</f>
        <v>16790521</v>
      </c>
      <c r="AK26" s="160">
        <f>AK17+AK25</f>
        <v>16554285</v>
      </c>
      <c r="AL26" s="160">
        <f>AL17+AL25</f>
        <v>18165805</v>
      </c>
      <c r="AM26" s="160">
        <f>AM17+AM25</f>
        <v>24449482</v>
      </c>
      <c r="AQ26" s="160">
        <v>19827354</v>
      </c>
      <c r="AR26" s="44"/>
      <c r="AS26" s="44"/>
      <c r="AT26" s="44"/>
    </row>
    <row r="27" spans="4:46" ht="13.8" thickTop="1" x14ac:dyDescent="0.25">
      <c r="D27" s="60"/>
      <c r="F27" s="61"/>
      <c r="G27" s="61"/>
      <c r="H27" s="61"/>
      <c r="I27" s="61"/>
      <c r="J27" s="61"/>
      <c r="K27" s="61"/>
      <c r="R27" s="61">
        <f t="shared" si="0"/>
        <v>0</v>
      </c>
      <c r="W27" s="61"/>
      <c r="X27" s="61"/>
      <c r="Y27" s="61"/>
      <c r="AC27" s="61"/>
      <c r="AD27" s="61"/>
      <c r="AE27" s="61"/>
      <c r="AF27" s="61"/>
      <c r="AJ27" s="61"/>
      <c r="AK27" s="61"/>
    </row>
    <row r="28" spans="4:46" x14ac:dyDescent="0.25">
      <c r="D28" s="65" t="s">
        <v>23</v>
      </c>
      <c r="F28" s="61"/>
      <c r="G28" s="61"/>
      <c r="H28" s="61"/>
      <c r="I28" s="61"/>
      <c r="J28" s="61"/>
      <c r="K28" s="61"/>
      <c r="O28" s="44"/>
      <c r="P28" s="44"/>
      <c r="Q28" s="44"/>
      <c r="R28" s="61">
        <f t="shared" si="0"/>
        <v>0</v>
      </c>
      <c r="V28" s="44"/>
      <c r="W28" s="61"/>
      <c r="X28" s="61"/>
      <c r="Y28" s="61"/>
      <c r="AC28" s="61"/>
      <c r="AD28" s="61"/>
      <c r="AE28" s="61"/>
      <c r="AF28" s="61"/>
      <c r="AJ28" s="61"/>
      <c r="AK28" s="158"/>
      <c r="AL28" s="158"/>
      <c r="AM28" s="158"/>
      <c r="AQ28" s="158"/>
      <c r="AR28" s="44"/>
      <c r="AS28" s="44"/>
      <c r="AT28" s="44"/>
    </row>
    <row r="29" spans="4:46" x14ac:dyDescent="0.25">
      <c r="D29" s="65" t="s">
        <v>24</v>
      </c>
      <c r="F29" s="61"/>
      <c r="G29" s="61"/>
      <c r="H29" s="61"/>
      <c r="I29" s="61"/>
      <c r="J29" s="61"/>
      <c r="K29" s="61"/>
      <c r="O29" s="44"/>
      <c r="P29" s="44"/>
      <c r="Q29" s="44"/>
      <c r="R29" s="61">
        <f t="shared" si="0"/>
        <v>0</v>
      </c>
      <c r="V29" s="44"/>
      <c r="W29" s="61"/>
      <c r="X29" s="61"/>
      <c r="Y29" s="61"/>
      <c r="AC29" s="61"/>
      <c r="AD29" s="61"/>
      <c r="AE29" s="61"/>
      <c r="AF29" s="61"/>
      <c r="AJ29" s="61"/>
      <c r="AK29" s="158"/>
      <c r="AL29" s="158"/>
      <c r="AM29" s="158"/>
      <c r="AQ29" s="158"/>
      <c r="AR29" s="44"/>
      <c r="AS29" s="44"/>
      <c r="AT29" s="44"/>
    </row>
    <row r="30" spans="4:46" x14ac:dyDescent="0.25">
      <c r="D30" s="68" t="s">
        <v>25</v>
      </c>
      <c r="F30" s="61">
        <v>0</v>
      </c>
      <c r="G30" s="61">
        <v>10000</v>
      </c>
      <c r="H30" s="61">
        <v>10000</v>
      </c>
      <c r="I30" s="61">
        <v>10500</v>
      </c>
      <c r="J30" s="61">
        <v>10500</v>
      </c>
      <c r="K30" s="61">
        <v>10500</v>
      </c>
      <c r="O30" s="44"/>
      <c r="P30" s="44"/>
      <c r="Q30" s="44"/>
      <c r="R30" s="61">
        <f t="shared" si="0"/>
        <v>10000</v>
      </c>
      <c r="V30" s="44"/>
      <c r="W30" s="61">
        <v>10000</v>
      </c>
      <c r="X30" s="61">
        <v>10500</v>
      </c>
      <c r="Y30" s="61">
        <v>10500</v>
      </c>
      <c r="AC30" s="61">
        <v>10500</v>
      </c>
      <c r="AD30" s="61">
        <v>10500</v>
      </c>
      <c r="AE30" s="61">
        <v>10500</v>
      </c>
      <c r="AF30" s="61">
        <v>10500</v>
      </c>
      <c r="AJ30" s="61">
        <v>10500</v>
      </c>
      <c r="AK30" s="158">
        <v>10500</v>
      </c>
      <c r="AL30" s="158">
        <v>10500</v>
      </c>
      <c r="AM30" s="158">
        <v>10500</v>
      </c>
      <c r="AQ30" s="158">
        <v>10500</v>
      </c>
      <c r="AR30" s="44"/>
      <c r="AS30" s="44"/>
      <c r="AT30" s="44"/>
    </row>
    <row r="31" spans="4:46" x14ac:dyDescent="0.25">
      <c r="D31" s="68" t="s">
        <v>26</v>
      </c>
      <c r="F31" s="61">
        <v>8808</v>
      </c>
      <c r="G31" s="61">
        <v>480</v>
      </c>
      <c r="H31" s="61">
        <v>0</v>
      </c>
      <c r="I31" s="61">
        <v>0</v>
      </c>
      <c r="J31" s="61">
        <v>0</v>
      </c>
      <c r="K31" s="61"/>
      <c r="O31" s="44"/>
      <c r="P31" s="44"/>
      <c r="Q31" s="44"/>
      <c r="R31" s="61">
        <f t="shared" si="0"/>
        <v>0</v>
      </c>
      <c r="V31" s="44"/>
      <c r="W31" s="61">
        <v>0</v>
      </c>
      <c r="X31" s="61">
        <v>0</v>
      </c>
      <c r="Y31" s="61">
        <v>0</v>
      </c>
      <c r="AC31" s="61">
        <v>0</v>
      </c>
      <c r="AD31" s="61">
        <v>0</v>
      </c>
      <c r="AE31" s="61">
        <v>0</v>
      </c>
      <c r="AF31" s="61">
        <v>0</v>
      </c>
      <c r="AJ31" s="61">
        <v>0</v>
      </c>
      <c r="AK31" s="158">
        <v>0</v>
      </c>
      <c r="AL31" s="158">
        <v>0</v>
      </c>
      <c r="AM31" s="158">
        <v>0</v>
      </c>
      <c r="AQ31" s="158">
        <v>0</v>
      </c>
      <c r="AR31" s="44"/>
      <c r="AS31" s="44"/>
      <c r="AT31" s="44"/>
    </row>
    <row r="32" spans="4:46" x14ac:dyDescent="0.25">
      <c r="D32" s="68" t="s">
        <v>42</v>
      </c>
      <c r="F32" s="61">
        <v>0</v>
      </c>
      <c r="G32" s="61">
        <v>0</v>
      </c>
      <c r="H32" s="61">
        <v>0</v>
      </c>
      <c r="I32" s="61">
        <v>-500</v>
      </c>
      <c r="J32" s="61">
        <v>-436</v>
      </c>
      <c r="K32" s="61">
        <v>-432</v>
      </c>
      <c r="O32" s="44"/>
      <c r="P32" s="44"/>
      <c r="Q32" s="44"/>
      <c r="R32" s="61">
        <f t="shared" si="0"/>
        <v>0</v>
      </c>
      <c r="V32" s="44"/>
      <c r="W32" s="61">
        <v>0</v>
      </c>
      <c r="X32" s="61">
        <v>-500</v>
      </c>
      <c r="Y32" s="61">
        <v>-500</v>
      </c>
      <c r="AC32" s="61">
        <v>-500</v>
      </c>
      <c r="AD32" s="61">
        <v>-500</v>
      </c>
      <c r="AE32" s="61">
        <v>-500</v>
      </c>
      <c r="AF32" s="61">
        <v>-436</v>
      </c>
      <c r="AJ32" s="61">
        <v>-431</v>
      </c>
      <c r="AK32" s="158">
        <v>-456</v>
      </c>
      <c r="AL32" s="158">
        <v>-455</v>
      </c>
      <c r="AM32" s="158">
        <v>-432</v>
      </c>
      <c r="AQ32" s="158">
        <v>-432</v>
      </c>
      <c r="AR32" s="44"/>
      <c r="AS32" s="44"/>
      <c r="AT32" s="44"/>
    </row>
    <row r="33" spans="4:46" x14ac:dyDescent="0.25">
      <c r="D33" s="68" t="s">
        <v>27</v>
      </c>
      <c r="F33" s="61">
        <v>89821</v>
      </c>
      <c r="G33" s="61">
        <v>86670</v>
      </c>
      <c r="H33" s="61">
        <v>1452802</v>
      </c>
      <c r="I33" s="61">
        <v>4220950</v>
      </c>
      <c r="J33" s="61">
        <v>7466783</v>
      </c>
      <c r="K33" s="61">
        <v>11175519</v>
      </c>
      <c r="O33" s="44"/>
      <c r="P33" s="44"/>
      <c r="Q33" s="44"/>
      <c r="R33" s="61">
        <f t="shared" si="0"/>
        <v>1452802</v>
      </c>
      <c r="V33" s="44"/>
      <c r="W33" s="61">
        <v>1615609</v>
      </c>
      <c r="X33" s="61">
        <v>1533791</v>
      </c>
      <c r="Y33" s="61">
        <v>4220950</v>
      </c>
      <c r="AC33" s="61">
        <v>4442343</v>
      </c>
      <c r="AD33" s="61">
        <v>3843809</v>
      </c>
      <c r="AE33" s="61">
        <v>4178574</v>
      </c>
      <c r="AF33" s="61">
        <v>7466783</v>
      </c>
      <c r="AJ33" s="61">
        <v>7757020</v>
      </c>
      <c r="AK33" s="158">
        <v>7285098</v>
      </c>
      <c r="AL33" s="158">
        <v>7519347</v>
      </c>
      <c r="AM33" s="158">
        <v>11175519</v>
      </c>
      <c r="AQ33" s="158">
        <v>10653603</v>
      </c>
      <c r="AR33" s="44"/>
      <c r="AS33" s="44"/>
      <c r="AT33" s="44"/>
    </row>
    <row r="34" spans="4:46" x14ac:dyDescent="0.25">
      <c r="D34" s="68" t="s">
        <v>28</v>
      </c>
      <c r="F34" s="61">
        <v>0</v>
      </c>
      <c r="G34" s="61">
        <v>0</v>
      </c>
      <c r="H34" s="61">
        <v>0</v>
      </c>
      <c r="I34" s="61">
        <v>-5619</v>
      </c>
      <c r="J34" s="61">
        <v>503</v>
      </c>
      <c r="K34" s="61">
        <v>-13689</v>
      </c>
      <c r="O34" s="44"/>
      <c r="P34" s="44"/>
      <c r="Q34" s="44"/>
      <c r="R34" s="61">
        <f t="shared" si="0"/>
        <v>0</v>
      </c>
      <c r="V34" s="44"/>
      <c r="W34" s="61">
        <v>0</v>
      </c>
      <c r="X34" s="61">
        <v>0</v>
      </c>
      <c r="Y34" s="61">
        <v>-5619</v>
      </c>
      <c r="AC34" s="61">
        <v>-6896</v>
      </c>
      <c r="AD34" s="61">
        <v>-12891</v>
      </c>
      <c r="AE34" s="61">
        <v>-6240</v>
      </c>
      <c r="AF34" s="61">
        <v>503</v>
      </c>
      <c r="AJ34" s="61">
        <v>-12551</v>
      </c>
      <c r="AK34" s="158">
        <v>-15470</v>
      </c>
      <c r="AL34" s="158">
        <v>-13449</v>
      </c>
      <c r="AM34" s="158">
        <v>-13689</v>
      </c>
      <c r="AQ34" s="158">
        <v>-13875</v>
      </c>
      <c r="AR34" s="44"/>
      <c r="AS34" s="44"/>
      <c r="AT34" s="44"/>
    </row>
    <row r="35" spans="4:46" x14ac:dyDescent="0.25">
      <c r="D35" s="69" t="s">
        <v>29</v>
      </c>
      <c r="F35" s="70">
        <v>98629</v>
      </c>
      <c r="G35" s="70">
        <v>97150</v>
      </c>
      <c r="H35" s="70">
        <v>1462802</v>
      </c>
      <c r="I35" s="70">
        <v>4225331</v>
      </c>
      <c r="J35" s="70">
        <v>7477350</v>
      </c>
      <c r="K35" s="70">
        <v>11171898</v>
      </c>
      <c r="O35" s="44"/>
      <c r="P35" s="44"/>
      <c r="Q35" s="44"/>
      <c r="R35" s="70">
        <f t="shared" si="0"/>
        <v>1462802</v>
      </c>
      <c r="V35" s="44"/>
      <c r="W35" s="70">
        <f>SUM(W30:W34)</f>
        <v>1625609</v>
      </c>
      <c r="X35" s="70">
        <f>SUM(X30:X34)</f>
        <v>1543791</v>
      </c>
      <c r="Y35" s="70">
        <v>4225331</v>
      </c>
      <c r="AC35" s="70">
        <f>SUM(AC30:AC34)</f>
        <v>4445447</v>
      </c>
      <c r="AD35" s="70">
        <f>SUM(AD30:AD34)</f>
        <v>3840918</v>
      </c>
      <c r="AE35" s="70">
        <f>SUM(AE30:AE34)</f>
        <v>4182334</v>
      </c>
      <c r="AF35" s="70">
        <f>SUM(AF30:AF34)</f>
        <v>7477350</v>
      </c>
      <c r="AJ35" s="70">
        <f>SUM(AJ30:AJ34)</f>
        <v>7754538</v>
      </c>
      <c r="AK35" s="161">
        <f>SUM(AK30:AK34)</f>
        <v>7279672</v>
      </c>
      <c r="AL35" s="161">
        <f>SUM(AL30:AL34)</f>
        <v>7515943</v>
      </c>
      <c r="AM35" s="161">
        <v>11171898</v>
      </c>
      <c r="AQ35" s="161">
        <v>10649796</v>
      </c>
      <c r="AR35" s="44"/>
      <c r="AS35" s="44"/>
      <c r="AT35" s="44"/>
    </row>
    <row r="36" spans="4:46" x14ac:dyDescent="0.25">
      <c r="D36" s="68" t="s">
        <v>30</v>
      </c>
      <c r="F36" s="61">
        <v>24657</v>
      </c>
      <c r="G36" s="61">
        <v>27713</v>
      </c>
      <c r="H36" s="61">
        <v>0</v>
      </c>
      <c r="I36" s="61">
        <v>533225</v>
      </c>
      <c r="J36" s="61">
        <v>687175</v>
      </c>
      <c r="K36" s="61">
        <v>786350</v>
      </c>
      <c r="O36" s="44"/>
      <c r="P36" s="44"/>
      <c r="Q36" s="44"/>
      <c r="R36" s="61">
        <f t="shared" si="0"/>
        <v>0</v>
      </c>
      <c r="V36" s="44"/>
      <c r="W36" s="61">
        <v>0</v>
      </c>
      <c r="X36" s="61">
        <v>-42136</v>
      </c>
      <c r="Y36" s="61">
        <v>533225</v>
      </c>
      <c r="AC36" s="61">
        <v>505693</v>
      </c>
      <c r="AD36" s="61">
        <v>509270</v>
      </c>
      <c r="AE36" s="61">
        <v>767059</v>
      </c>
      <c r="AF36" s="61">
        <v>687175</v>
      </c>
      <c r="AJ36" s="61">
        <v>649034</v>
      </c>
      <c r="AK36" s="158">
        <v>513417</v>
      </c>
      <c r="AL36" s="158">
        <v>573241</v>
      </c>
      <c r="AM36" s="158">
        <v>786350</v>
      </c>
      <c r="AQ36" s="158">
        <v>596232</v>
      </c>
      <c r="AR36" s="44"/>
      <c r="AS36" s="44"/>
      <c r="AT36" s="44"/>
    </row>
    <row r="37" spans="4:46" x14ac:dyDescent="0.25">
      <c r="D37" s="62" t="s">
        <v>31</v>
      </c>
      <c r="F37" s="63">
        <v>123286</v>
      </c>
      <c r="G37" s="63">
        <v>124863</v>
      </c>
      <c r="H37" s="63">
        <v>1462802</v>
      </c>
      <c r="I37" s="63">
        <v>4758556</v>
      </c>
      <c r="J37" s="63">
        <v>8164525</v>
      </c>
      <c r="K37" s="63">
        <f>K35+K36</f>
        <v>11958248</v>
      </c>
      <c r="O37" s="44"/>
      <c r="P37" s="44"/>
      <c r="Q37" s="44"/>
      <c r="R37" s="63">
        <f t="shared" si="0"/>
        <v>1462802</v>
      </c>
      <c r="V37" s="44"/>
      <c r="W37" s="63">
        <f>W35+W36</f>
        <v>1625609</v>
      </c>
      <c r="X37" s="63">
        <f>X35+X36</f>
        <v>1501655</v>
      </c>
      <c r="Y37" s="63">
        <f>Y35+Y36</f>
        <v>4758556</v>
      </c>
      <c r="AC37" s="63">
        <f>AC35+AC36</f>
        <v>4951140</v>
      </c>
      <c r="AD37" s="63">
        <f>AD35+AD36</f>
        <v>4350188</v>
      </c>
      <c r="AE37" s="63">
        <f>AE35+AE36</f>
        <v>4949393</v>
      </c>
      <c r="AF37" s="63">
        <f>AF35+AF36</f>
        <v>8164525</v>
      </c>
      <c r="AJ37" s="63">
        <f>AJ35+AJ36</f>
        <v>8403572</v>
      </c>
      <c r="AK37" s="162">
        <f>AK35+AK36</f>
        <v>7793089</v>
      </c>
      <c r="AL37" s="162">
        <f>AL35+AL36</f>
        <v>8089184</v>
      </c>
      <c r="AM37" s="162">
        <f>AM35+AM36</f>
        <v>11958248</v>
      </c>
      <c r="AQ37" s="162">
        <v>11246028</v>
      </c>
      <c r="AR37" s="44"/>
      <c r="AS37" s="44"/>
      <c r="AT37" s="44"/>
    </row>
    <row r="38" spans="4:46" x14ac:dyDescent="0.25">
      <c r="D38" s="65"/>
      <c r="F38" s="61"/>
      <c r="G38" s="61"/>
      <c r="H38" s="61"/>
      <c r="I38" s="61"/>
      <c r="J38" s="61"/>
      <c r="K38" s="61"/>
      <c r="R38" s="61">
        <f t="shared" si="0"/>
        <v>0</v>
      </c>
      <c r="W38" s="61"/>
      <c r="X38" s="61"/>
      <c r="Y38" s="61"/>
      <c r="AC38" s="61"/>
      <c r="AD38" s="61"/>
      <c r="AE38" s="61"/>
      <c r="AF38" s="61"/>
      <c r="AJ38" s="61"/>
      <c r="AK38" s="61"/>
    </row>
    <row r="39" spans="4:46" x14ac:dyDescent="0.25">
      <c r="D39" s="65" t="s">
        <v>32</v>
      </c>
      <c r="F39" s="61"/>
      <c r="G39" s="61"/>
      <c r="H39" s="61"/>
      <c r="I39" s="61"/>
      <c r="J39" s="61"/>
      <c r="K39" s="61"/>
      <c r="O39" s="44"/>
      <c r="P39" s="44"/>
      <c r="Q39" s="44"/>
      <c r="R39" s="61">
        <f t="shared" si="0"/>
        <v>0</v>
      </c>
      <c r="V39" s="44"/>
      <c r="W39" s="61"/>
      <c r="X39" s="61"/>
      <c r="Y39" s="61"/>
      <c r="AC39" s="61"/>
      <c r="AD39" s="61"/>
      <c r="AE39" s="61"/>
      <c r="AF39" s="61"/>
      <c r="AJ39" s="61"/>
      <c r="AK39" s="158"/>
      <c r="AL39" s="158"/>
      <c r="AM39" s="158"/>
      <c r="AQ39" s="158"/>
      <c r="AR39" s="44"/>
      <c r="AS39" s="44"/>
      <c r="AT39" s="44"/>
    </row>
    <row r="40" spans="4:46" x14ac:dyDescent="0.25">
      <c r="D40" s="49" t="s">
        <v>83</v>
      </c>
      <c r="F40" s="61">
        <v>208257</v>
      </c>
      <c r="G40" s="61">
        <v>0</v>
      </c>
      <c r="H40" s="61">
        <v>614423</v>
      </c>
      <c r="I40" s="61">
        <v>1845740</v>
      </c>
      <c r="J40" s="61">
        <v>1565291</v>
      </c>
      <c r="K40" s="61">
        <v>780065</v>
      </c>
      <c r="O40" s="44"/>
      <c r="P40" s="44"/>
      <c r="Q40" s="44"/>
      <c r="R40" s="61">
        <f t="shared" si="0"/>
        <v>614423</v>
      </c>
      <c r="V40" s="44"/>
      <c r="W40" s="61">
        <v>990282</v>
      </c>
      <c r="X40" s="61">
        <v>1942910</v>
      </c>
      <c r="Y40" s="61">
        <v>1845740</v>
      </c>
      <c r="AC40" s="61">
        <v>2345630</v>
      </c>
      <c r="AD40" s="61">
        <v>2226278</v>
      </c>
      <c r="AE40" s="61">
        <v>1937612</v>
      </c>
      <c r="AF40" s="61">
        <v>1565291</v>
      </c>
      <c r="AJ40" s="61">
        <v>1222274</v>
      </c>
      <c r="AK40" s="158">
        <v>879611</v>
      </c>
      <c r="AL40" s="158">
        <v>1449139</v>
      </c>
      <c r="AM40" s="158">
        <v>780065</v>
      </c>
      <c r="AQ40" s="158">
        <v>109321</v>
      </c>
      <c r="AR40" s="44"/>
      <c r="AS40" s="44"/>
      <c r="AT40" s="44"/>
    </row>
    <row r="41" spans="4:46" x14ac:dyDescent="0.25">
      <c r="D41" s="49" t="s">
        <v>202</v>
      </c>
      <c r="F41" s="61">
        <v>0</v>
      </c>
      <c r="G41" s="61">
        <v>0</v>
      </c>
      <c r="H41" s="61">
        <v>0</v>
      </c>
      <c r="I41" s="61">
        <v>0</v>
      </c>
      <c r="J41" s="61">
        <v>37421</v>
      </c>
      <c r="K41" s="61">
        <v>21117</v>
      </c>
      <c r="O41" s="44"/>
      <c r="P41" s="44"/>
      <c r="Q41" s="44"/>
      <c r="R41" s="61">
        <f t="shared" si="0"/>
        <v>0</v>
      </c>
      <c r="V41" s="44"/>
      <c r="W41" s="61">
        <v>0</v>
      </c>
      <c r="X41" s="61">
        <v>0</v>
      </c>
      <c r="Y41" s="61">
        <v>0</v>
      </c>
      <c r="AC41" s="61">
        <v>0</v>
      </c>
      <c r="AD41" s="61">
        <v>10305</v>
      </c>
      <c r="AE41" s="61">
        <v>45218</v>
      </c>
      <c r="AF41" s="61">
        <v>37421</v>
      </c>
      <c r="AJ41" s="61">
        <v>24723</v>
      </c>
      <c r="AK41" s="158">
        <v>29173</v>
      </c>
      <c r="AL41" s="183">
        <v>27233</v>
      </c>
      <c r="AM41" s="183">
        <v>21117</v>
      </c>
      <c r="AQ41" s="183">
        <v>19363</v>
      </c>
      <c r="AR41" s="44"/>
      <c r="AS41" s="44"/>
      <c r="AT41" s="44"/>
    </row>
    <row r="42" spans="4:46" x14ac:dyDescent="0.25">
      <c r="D42" s="71" t="s">
        <v>114</v>
      </c>
      <c r="F42" s="61">
        <v>0</v>
      </c>
      <c r="G42" s="61">
        <v>0</v>
      </c>
      <c r="H42" s="61">
        <v>36526</v>
      </c>
      <c r="I42" s="61">
        <v>0</v>
      </c>
      <c r="J42" s="61">
        <v>13669</v>
      </c>
      <c r="K42" s="61">
        <v>8013</v>
      </c>
      <c r="O42" s="44"/>
      <c r="P42" s="44"/>
      <c r="Q42" s="44"/>
      <c r="R42" s="61">
        <f t="shared" si="0"/>
        <v>36526</v>
      </c>
      <c r="V42" s="44"/>
      <c r="W42" s="61">
        <v>43953</v>
      </c>
      <c r="X42" s="61">
        <v>83682</v>
      </c>
      <c r="Y42" s="61">
        <v>0</v>
      </c>
      <c r="AC42" s="61">
        <v>0</v>
      </c>
      <c r="AD42" s="61">
        <v>17996</v>
      </c>
      <c r="AE42" s="61">
        <v>16998</v>
      </c>
      <c r="AF42" s="61">
        <v>13669</v>
      </c>
      <c r="AJ42" s="61">
        <v>11008</v>
      </c>
      <c r="AK42" s="158">
        <v>10009</v>
      </c>
      <c r="AL42" s="158">
        <v>9011</v>
      </c>
      <c r="AM42" s="158">
        <v>8013</v>
      </c>
      <c r="AQ42" s="158">
        <v>7014</v>
      </c>
      <c r="AR42" s="44"/>
      <c r="AS42" s="44"/>
      <c r="AT42" s="44"/>
    </row>
    <row r="43" spans="4:46" x14ac:dyDescent="0.25">
      <c r="D43" s="71" t="s">
        <v>84</v>
      </c>
      <c r="F43" s="61">
        <v>75050</v>
      </c>
      <c r="G43" s="61">
        <v>574973</v>
      </c>
      <c r="H43" s="61">
        <v>345547</v>
      </c>
      <c r="I43" s="61">
        <v>212016</v>
      </c>
      <c r="J43" s="61">
        <v>117582</v>
      </c>
      <c r="K43" s="61">
        <v>115574</v>
      </c>
      <c r="O43" s="44"/>
      <c r="P43" s="44"/>
      <c r="Q43" s="44"/>
      <c r="R43" s="61">
        <f t="shared" si="0"/>
        <v>345547</v>
      </c>
      <c r="V43" s="44"/>
      <c r="W43" s="61">
        <v>617702</v>
      </c>
      <c r="X43" s="61">
        <v>566039</v>
      </c>
      <c r="Y43" s="61">
        <v>212016</v>
      </c>
      <c r="AC43" s="61">
        <v>153943</v>
      </c>
      <c r="AD43" s="61">
        <v>180901</v>
      </c>
      <c r="AE43" s="61">
        <v>170286</v>
      </c>
      <c r="AF43" s="61">
        <v>117582</v>
      </c>
      <c r="AJ43" s="61">
        <v>84028</v>
      </c>
      <c r="AK43" s="158">
        <v>112407</v>
      </c>
      <c r="AL43" s="158">
        <v>110818</v>
      </c>
      <c r="AM43" s="158">
        <v>115574</v>
      </c>
      <c r="AQ43" s="158">
        <v>110550</v>
      </c>
      <c r="AR43" s="44"/>
      <c r="AS43" s="44"/>
      <c r="AT43" s="44"/>
    </row>
    <row r="44" spans="4:46" x14ac:dyDescent="0.25">
      <c r="D44" s="49" t="s">
        <v>33</v>
      </c>
      <c r="F44" s="61">
        <v>5017</v>
      </c>
      <c r="G44" s="61">
        <v>3861</v>
      </c>
      <c r="H44" s="61">
        <v>3827</v>
      </c>
      <c r="I44" s="61">
        <v>147167</v>
      </c>
      <c r="J44" s="61">
        <v>131930</v>
      </c>
      <c r="K44" s="61">
        <v>140177</v>
      </c>
      <c r="O44" s="44"/>
      <c r="P44" s="44"/>
      <c r="Q44" s="44"/>
      <c r="R44" s="61">
        <f t="shared" si="0"/>
        <v>3827</v>
      </c>
      <c r="V44" s="44"/>
      <c r="W44" s="61">
        <v>2117</v>
      </c>
      <c r="X44" s="61">
        <v>2412</v>
      </c>
      <c r="Y44" s="61">
        <v>147167</v>
      </c>
      <c r="AC44" s="61">
        <v>163096</v>
      </c>
      <c r="AD44" s="61">
        <v>171701</v>
      </c>
      <c r="AE44" s="61">
        <v>95162</v>
      </c>
      <c r="AF44" s="61">
        <v>131930</v>
      </c>
      <c r="AJ44" s="61">
        <v>157723</v>
      </c>
      <c r="AK44" s="158">
        <v>149031</v>
      </c>
      <c r="AL44" s="158">
        <v>137207</v>
      </c>
      <c r="AM44" s="158">
        <v>140177</v>
      </c>
      <c r="AQ44" s="158">
        <v>175306</v>
      </c>
      <c r="AR44" s="44"/>
      <c r="AS44" s="44"/>
      <c r="AT44" s="44"/>
    </row>
    <row r="45" spans="4:46" x14ac:dyDescent="0.25">
      <c r="D45" s="49" t="s">
        <v>116</v>
      </c>
      <c r="F45" s="61">
        <v>16751</v>
      </c>
      <c r="G45" s="61">
        <v>43493</v>
      </c>
      <c r="H45" s="61">
        <f>R45</f>
        <v>290085</v>
      </c>
      <c r="I45" s="61">
        <v>1041190</v>
      </c>
      <c r="J45" s="61">
        <v>1525815</v>
      </c>
      <c r="K45" s="61">
        <v>1475193</v>
      </c>
      <c r="O45" s="44"/>
      <c r="P45" s="44"/>
      <c r="Q45" s="44"/>
      <c r="R45" s="61">
        <v>290085</v>
      </c>
      <c r="V45" s="44"/>
      <c r="W45" s="61">
        <v>378249</v>
      </c>
      <c r="X45" s="61">
        <v>566912</v>
      </c>
      <c r="Y45" s="61">
        <v>1041190</v>
      </c>
      <c r="AC45" s="61">
        <v>938561</v>
      </c>
      <c r="AD45" s="61">
        <v>1057087</v>
      </c>
      <c r="AE45" s="61">
        <v>1154566</v>
      </c>
      <c r="AF45" s="61">
        <v>1525815</v>
      </c>
      <c r="AJ45" s="61">
        <v>1148432</v>
      </c>
      <c r="AK45" s="158">
        <v>991663</v>
      </c>
      <c r="AL45" s="158">
        <v>862283</v>
      </c>
      <c r="AM45" s="158">
        <v>1475193</v>
      </c>
      <c r="AQ45" s="158">
        <v>1257003</v>
      </c>
      <c r="AR45" s="44"/>
      <c r="AS45" s="44"/>
      <c r="AT45" s="44"/>
    </row>
    <row r="46" spans="4:46" x14ac:dyDescent="0.25">
      <c r="D46" s="49" t="s">
        <v>34</v>
      </c>
      <c r="F46" s="61">
        <v>0</v>
      </c>
      <c r="G46" s="61">
        <f>113477-G45</f>
        <v>69984</v>
      </c>
      <c r="H46" s="61">
        <f>R46</f>
        <v>0</v>
      </c>
      <c r="I46" s="61">
        <v>5652</v>
      </c>
      <c r="J46" s="61">
        <v>527606</v>
      </c>
      <c r="K46" s="61">
        <v>321126</v>
      </c>
      <c r="O46" s="44"/>
      <c r="P46" s="44"/>
      <c r="Q46" s="44"/>
      <c r="R46" s="61">
        <v>0</v>
      </c>
      <c r="V46" s="44"/>
      <c r="W46" s="61">
        <v>0</v>
      </c>
      <c r="X46" s="61">
        <v>0</v>
      </c>
      <c r="Y46" s="61">
        <v>5652</v>
      </c>
      <c r="AC46" s="61">
        <v>18434</v>
      </c>
      <c r="AD46" s="61">
        <v>6192</v>
      </c>
      <c r="AE46" s="61">
        <v>6191</v>
      </c>
      <c r="AF46" s="61">
        <v>527606</v>
      </c>
      <c r="AJ46" s="61">
        <v>527908</v>
      </c>
      <c r="AK46" s="158">
        <v>521126</v>
      </c>
      <c r="AL46" s="158">
        <v>321126</v>
      </c>
      <c r="AM46" s="158">
        <v>321126</v>
      </c>
      <c r="AQ46" s="158">
        <v>321126</v>
      </c>
      <c r="AR46" s="44"/>
      <c r="AS46" s="44"/>
      <c r="AT46" s="44"/>
    </row>
    <row r="47" spans="4:46" x14ac:dyDescent="0.25">
      <c r="D47" s="62" t="s">
        <v>35</v>
      </c>
      <c r="F47" s="63">
        <v>305075</v>
      </c>
      <c r="G47" s="63">
        <v>692311</v>
      </c>
      <c r="H47" s="63">
        <v>1290408</v>
      </c>
      <c r="I47" s="63">
        <v>3251765</v>
      </c>
      <c r="J47" s="63">
        <v>3919314</v>
      </c>
      <c r="K47" s="63">
        <v>2861265</v>
      </c>
      <c r="O47" s="44"/>
      <c r="P47" s="44"/>
      <c r="Q47" s="44"/>
      <c r="R47" s="63">
        <f t="shared" si="0"/>
        <v>1290408</v>
      </c>
      <c r="V47" s="44"/>
      <c r="W47" s="63">
        <f>SUM(W40:W46)</f>
        <v>2032303</v>
      </c>
      <c r="X47" s="63">
        <f>SUM(X40:X46)</f>
        <v>3161955</v>
      </c>
      <c r="Y47" s="63">
        <f>SUM(Y40:Y46)</f>
        <v>3251765</v>
      </c>
      <c r="AC47" s="63">
        <f>SUM(AC40:AC46)</f>
        <v>3619664</v>
      </c>
      <c r="AD47" s="63">
        <f>SUM(AD40:AD46)</f>
        <v>3670460</v>
      </c>
      <c r="AE47" s="63">
        <f>SUM(AE40:AE46)</f>
        <v>3426033</v>
      </c>
      <c r="AF47" s="63">
        <f>SUM(AF40:AF46)</f>
        <v>3919314</v>
      </c>
      <c r="AJ47" s="63">
        <f>SUM(AJ40:AJ46)</f>
        <v>3176096</v>
      </c>
      <c r="AK47" s="162">
        <f>SUM(AK40:AK46)</f>
        <v>2693020</v>
      </c>
      <c r="AL47" s="162">
        <f>SUM(AL40:AL46)</f>
        <v>2916817</v>
      </c>
      <c r="AM47" s="162">
        <v>2861265</v>
      </c>
      <c r="AQ47" s="162">
        <v>1999683</v>
      </c>
      <c r="AR47" s="44"/>
      <c r="AS47" s="44"/>
      <c r="AT47" s="44"/>
    </row>
    <row r="48" spans="4:46" x14ac:dyDescent="0.25">
      <c r="D48" s="60"/>
      <c r="F48" s="61"/>
      <c r="G48" s="61"/>
      <c r="H48" s="61"/>
      <c r="I48" s="61"/>
      <c r="J48" s="61"/>
      <c r="K48" s="61"/>
      <c r="R48" s="61">
        <f t="shared" si="0"/>
        <v>0</v>
      </c>
      <c r="W48" s="61">
        <v>2032303</v>
      </c>
      <c r="X48" s="61"/>
      <c r="Y48" s="61"/>
      <c r="AC48" s="61"/>
      <c r="AD48" s="61"/>
      <c r="AE48" s="61"/>
      <c r="AF48" s="61"/>
      <c r="AJ48" s="61"/>
      <c r="AK48" s="61"/>
    </row>
    <row r="49" spans="4:46" x14ac:dyDescent="0.25">
      <c r="D49" s="65" t="s">
        <v>36</v>
      </c>
      <c r="F49" s="61"/>
      <c r="G49" s="61"/>
      <c r="H49" s="61"/>
      <c r="I49" s="61"/>
      <c r="J49" s="61"/>
      <c r="K49" s="61"/>
      <c r="O49" s="44"/>
      <c r="P49" s="44"/>
      <c r="Q49" s="44"/>
      <c r="R49" s="61">
        <f t="shared" si="0"/>
        <v>0</v>
      </c>
      <c r="V49" s="44"/>
      <c r="W49" s="61"/>
      <c r="X49" s="61"/>
      <c r="Y49" s="61"/>
      <c r="AC49" s="61"/>
      <c r="AD49" s="61"/>
      <c r="AE49" s="61"/>
      <c r="AF49" s="61"/>
      <c r="AJ49" s="61"/>
      <c r="AK49" s="158"/>
      <c r="AL49" s="158"/>
      <c r="AM49" s="158"/>
      <c r="AQ49" s="158"/>
      <c r="AR49" s="44"/>
      <c r="AS49" s="44"/>
      <c r="AT49" s="44"/>
    </row>
    <row r="50" spans="4:46" x14ac:dyDescent="0.25">
      <c r="D50" s="49" t="s">
        <v>115</v>
      </c>
      <c r="F50" s="61">
        <v>3882</v>
      </c>
      <c r="G50" s="61">
        <v>18446</v>
      </c>
      <c r="H50" s="61">
        <v>100307</v>
      </c>
      <c r="I50" s="61">
        <v>57910</v>
      </c>
      <c r="J50" s="61">
        <v>78885</v>
      </c>
      <c r="K50" s="61">
        <v>131035</v>
      </c>
      <c r="O50" s="44"/>
      <c r="P50" s="44"/>
      <c r="Q50" s="44"/>
      <c r="R50" s="61">
        <f t="shared" si="0"/>
        <v>100307</v>
      </c>
      <c r="V50" s="44"/>
      <c r="W50" s="61">
        <v>101858</v>
      </c>
      <c r="X50" s="61">
        <v>63871</v>
      </c>
      <c r="Y50" s="61">
        <v>57910</v>
      </c>
      <c r="AC50" s="61">
        <v>73071</v>
      </c>
      <c r="AD50" s="61">
        <v>82218</v>
      </c>
      <c r="AE50" s="61">
        <v>53508</v>
      </c>
      <c r="AF50" s="61">
        <v>78885</v>
      </c>
      <c r="AJ50" s="61">
        <v>79610</v>
      </c>
      <c r="AK50" s="158">
        <v>68366</v>
      </c>
      <c r="AL50" s="158">
        <v>78846</v>
      </c>
      <c r="AM50" s="158">
        <v>131035</v>
      </c>
      <c r="AQ50" s="158">
        <v>87166</v>
      </c>
      <c r="AR50" s="44"/>
      <c r="AS50" s="44"/>
      <c r="AT50" s="44"/>
    </row>
    <row r="51" spans="4:46" x14ac:dyDescent="0.25">
      <c r="D51" s="49" t="s">
        <v>83</v>
      </c>
      <c r="F51" s="61">
        <v>125380</v>
      </c>
      <c r="G51" s="61">
        <v>294200</v>
      </c>
      <c r="H51" s="61">
        <v>625</v>
      </c>
      <c r="I51" s="61">
        <v>888760</v>
      </c>
      <c r="J51" s="61">
        <v>1371433</v>
      </c>
      <c r="K51" s="61">
        <v>2570342</v>
      </c>
      <c r="O51" s="44"/>
      <c r="P51" s="44"/>
      <c r="Q51" s="44"/>
      <c r="R51" s="61">
        <f t="shared" si="0"/>
        <v>625</v>
      </c>
      <c r="V51" s="44"/>
      <c r="W51" s="61">
        <v>849</v>
      </c>
      <c r="X51" s="61">
        <v>1634</v>
      </c>
      <c r="Y51" s="61">
        <v>888760</v>
      </c>
      <c r="AC51" s="61">
        <v>1120103</v>
      </c>
      <c r="AD51" s="61">
        <v>1204614</v>
      </c>
      <c r="AE51" s="61">
        <v>1145688</v>
      </c>
      <c r="AF51" s="61">
        <v>1371433</v>
      </c>
      <c r="AJ51" s="61">
        <v>1400811</v>
      </c>
      <c r="AK51" s="158">
        <v>1728892</v>
      </c>
      <c r="AL51" s="158">
        <v>2839856</v>
      </c>
      <c r="AM51" s="158">
        <v>2570342</v>
      </c>
      <c r="AQ51" s="158">
        <v>1982672</v>
      </c>
      <c r="AR51" s="44"/>
      <c r="AS51" s="44"/>
      <c r="AT51" s="44"/>
    </row>
    <row r="52" spans="4:46" x14ac:dyDescent="0.25">
      <c r="D52" s="49" t="s">
        <v>116</v>
      </c>
      <c r="F52" s="61">
        <v>215764</v>
      </c>
      <c r="G52" s="61">
        <v>374952</v>
      </c>
      <c r="H52" s="61">
        <v>888327</v>
      </c>
      <c r="I52" s="61">
        <v>1551251</v>
      </c>
      <c r="J52" s="61">
        <v>2871385</v>
      </c>
      <c r="K52" s="61">
        <v>3527734</v>
      </c>
      <c r="O52" s="44"/>
      <c r="P52" s="44"/>
      <c r="Q52" s="44"/>
      <c r="R52" s="61">
        <f t="shared" si="0"/>
        <v>888327</v>
      </c>
      <c r="V52" s="44"/>
      <c r="W52" s="61">
        <v>1055067</v>
      </c>
      <c r="X52" s="61">
        <v>1058472</v>
      </c>
      <c r="Y52" s="61">
        <v>1551251</v>
      </c>
      <c r="AC52" s="61">
        <v>1505721</v>
      </c>
      <c r="AD52" s="61">
        <v>1888007</v>
      </c>
      <c r="AE52" s="61">
        <v>2049890</v>
      </c>
      <c r="AF52" s="61">
        <v>2871385</v>
      </c>
      <c r="AJ52" s="61">
        <v>2072251</v>
      </c>
      <c r="AK52" s="158">
        <v>1975151</v>
      </c>
      <c r="AL52" s="158">
        <v>1927892</v>
      </c>
      <c r="AM52" s="158">
        <v>3527734</v>
      </c>
      <c r="AQ52" s="158">
        <v>2837749</v>
      </c>
      <c r="AR52" s="44"/>
      <c r="AS52" s="44"/>
      <c r="AT52" s="44"/>
    </row>
    <row r="53" spans="4:46" x14ac:dyDescent="0.25">
      <c r="D53" s="71" t="s">
        <v>114</v>
      </c>
      <c r="F53" s="61">
        <v>0</v>
      </c>
      <c r="G53" s="61">
        <v>0</v>
      </c>
      <c r="H53" s="61">
        <v>12175</v>
      </c>
      <c r="I53" s="61">
        <v>312513</v>
      </c>
      <c r="J53" s="61">
        <v>2330</v>
      </c>
      <c r="K53" s="61">
        <v>3993</v>
      </c>
      <c r="O53" s="44"/>
      <c r="P53" s="44"/>
      <c r="Q53" s="44"/>
      <c r="R53" s="61">
        <f t="shared" si="0"/>
        <v>12175</v>
      </c>
      <c r="V53" s="44"/>
      <c r="W53" s="61">
        <v>44499</v>
      </c>
      <c r="X53" s="61">
        <v>109151</v>
      </c>
      <c r="Y53" s="61">
        <v>312513</v>
      </c>
      <c r="AC53" s="61">
        <v>283876</v>
      </c>
      <c r="AD53" s="61">
        <v>186930</v>
      </c>
      <c r="AE53" s="61">
        <v>86669</v>
      </c>
      <c r="AF53" s="61">
        <v>2330</v>
      </c>
      <c r="AJ53" s="61">
        <v>3993</v>
      </c>
      <c r="AK53" s="158">
        <v>3993</v>
      </c>
      <c r="AL53" s="158">
        <v>3993</v>
      </c>
      <c r="AM53" s="158">
        <v>3993</v>
      </c>
      <c r="AQ53" s="158">
        <v>3993</v>
      </c>
      <c r="AR53" s="44"/>
      <c r="AS53" s="44"/>
      <c r="AT53" s="44"/>
    </row>
    <row r="54" spans="4:46" ht="12.75" customHeight="1" x14ac:dyDescent="0.25">
      <c r="D54" s="71" t="s">
        <v>117</v>
      </c>
      <c r="F54" s="61">
        <v>66057</v>
      </c>
      <c r="G54" s="61">
        <v>181961</v>
      </c>
      <c r="H54" s="61">
        <v>62446</v>
      </c>
      <c r="I54" s="61">
        <v>73790</v>
      </c>
      <c r="J54" s="61">
        <v>76140</v>
      </c>
      <c r="K54" s="61">
        <v>29990</v>
      </c>
      <c r="O54" s="44"/>
      <c r="P54" s="44"/>
      <c r="Q54" s="44"/>
      <c r="R54" s="61">
        <f t="shared" si="0"/>
        <v>62446</v>
      </c>
      <c r="V54" s="44"/>
      <c r="W54" s="61">
        <v>20011</v>
      </c>
      <c r="X54" s="61">
        <v>22444</v>
      </c>
      <c r="Y54" s="61">
        <v>73790</v>
      </c>
      <c r="AC54" s="61">
        <v>66869</v>
      </c>
      <c r="AD54" s="61">
        <v>42213</v>
      </c>
      <c r="AE54" s="61">
        <v>52276</v>
      </c>
      <c r="AF54" s="61">
        <v>76140</v>
      </c>
      <c r="AJ54" s="61">
        <v>93642</v>
      </c>
      <c r="AK54" s="158">
        <v>53494</v>
      </c>
      <c r="AL54" s="158">
        <v>43164</v>
      </c>
      <c r="AM54" s="158">
        <v>29990</v>
      </c>
      <c r="AQ54" s="158">
        <v>26646</v>
      </c>
      <c r="AR54" s="44"/>
      <c r="AS54" s="44"/>
      <c r="AT54" s="44"/>
    </row>
    <row r="55" spans="4:46" x14ac:dyDescent="0.25">
      <c r="D55" s="49" t="s">
        <v>118</v>
      </c>
      <c r="F55" s="61">
        <v>0</v>
      </c>
      <c r="G55" s="61">
        <v>25904</v>
      </c>
      <c r="H55" s="61">
        <v>1129125</v>
      </c>
      <c r="I55" s="61">
        <v>38188</v>
      </c>
      <c r="J55" s="61">
        <v>542218</v>
      </c>
      <c r="K55" s="61">
        <v>28</v>
      </c>
      <c r="O55" s="44"/>
      <c r="P55" s="44"/>
      <c r="Q55" s="44"/>
      <c r="R55" s="61">
        <f t="shared" si="0"/>
        <v>1129125</v>
      </c>
      <c r="V55" s="44"/>
      <c r="W55" s="61">
        <v>823775</v>
      </c>
      <c r="X55" s="61">
        <v>416922</v>
      </c>
      <c r="Y55" s="61">
        <v>38188</v>
      </c>
      <c r="AC55" s="61">
        <v>5972</v>
      </c>
      <c r="AD55" s="61">
        <v>1583972</v>
      </c>
      <c r="AE55" s="61">
        <v>6002</v>
      </c>
      <c r="AF55" s="61">
        <v>542218</v>
      </c>
      <c r="AJ55" s="61">
        <v>6017</v>
      </c>
      <c r="AK55" s="158">
        <v>644165</v>
      </c>
      <c r="AL55" s="158">
        <v>27</v>
      </c>
      <c r="AM55" s="158">
        <v>28</v>
      </c>
      <c r="AQ55" s="158">
        <v>28</v>
      </c>
      <c r="AR55" s="44"/>
      <c r="AS55" s="44"/>
      <c r="AT55" s="44"/>
    </row>
    <row r="56" spans="4:46" x14ac:dyDescent="0.25">
      <c r="D56" s="72" t="s">
        <v>37</v>
      </c>
      <c r="F56" s="61">
        <v>262737</v>
      </c>
      <c r="G56" s="61">
        <v>427154</v>
      </c>
      <c r="H56" s="61">
        <v>1153520</v>
      </c>
      <c r="I56" s="61">
        <v>1416378</v>
      </c>
      <c r="J56" s="61">
        <v>2016089</v>
      </c>
      <c r="K56" s="61">
        <v>3083601</v>
      </c>
      <c r="O56" s="44"/>
      <c r="P56" s="44"/>
      <c r="Q56" s="44"/>
      <c r="R56" s="61">
        <f t="shared" si="0"/>
        <v>1153520</v>
      </c>
      <c r="V56" s="44"/>
      <c r="W56" s="61">
        <v>783232</v>
      </c>
      <c r="X56" s="61">
        <v>701615</v>
      </c>
      <c r="Y56" s="61">
        <v>1416378</v>
      </c>
      <c r="AC56" s="61">
        <v>919265</v>
      </c>
      <c r="AD56" s="61">
        <v>1379343</v>
      </c>
      <c r="AE56" s="61">
        <v>1383782</v>
      </c>
      <c r="AF56" s="61">
        <v>2016089</v>
      </c>
      <c r="AJ56" s="61">
        <v>1531011</v>
      </c>
      <c r="AK56" s="158">
        <v>1563914</v>
      </c>
      <c r="AL56" s="158">
        <v>2226953</v>
      </c>
      <c r="AM56" s="158">
        <v>3083601</v>
      </c>
      <c r="AQ56" s="158">
        <v>1621966</v>
      </c>
      <c r="AR56" s="44"/>
      <c r="AS56" s="44"/>
      <c r="AT56" s="44"/>
    </row>
    <row r="57" spans="4:46" x14ac:dyDescent="0.25">
      <c r="D57" s="49" t="s">
        <v>38</v>
      </c>
      <c r="F57" s="61">
        <v>53386</v>
      </c>
      <c r="G57" s="61">
        <v>6894</v>
      </c>
      <c r="H57" s="61">
        <v>196</v>
      </c>
      <c r="I57" s="61">
        <v>508</v>
      </c>
      <c r="J57" s="61">
        <v>111365</v>
      </c>
      <c r="K57" s="61">
        <v>277215</v>
      </c>
      <c r="O57" s="44"/>
      <c r="P57" s="44"/>
      <c r="Q57" s="44"/>
      <c r="R57" s="61">
        <f t="shared" si="0"/>
        <v>196</v>
      </c>
      <c r="V57" s="44"/>
      <c r="W57" s="61">
        <v>1611</v>
      </c>
      <c r="X57" s="61">
        <v>110494</v>
      </c>
      <c r="Y57" s="61">
        <v>508</v>
      </c>
      <c r="AC57" s="61">
        <v>1900</v>
      </c>
      <c r="AD57" s="61">
        <v>2142</v>
      </c>
      <c r="AE57" s="61">
        <v>5903</v>
      </c>
      <c r="AF57" s="61">
        <v>111365</v>
      </c>
      <c r="AJ57" s="61">
        <v>9547</v>
      </c>
      <c r="AK57" s="158">
        <v>19134</v>
      </c>
      <c r="AL57" s="158">
        <v>32691</v>
      </c>
      <c r="AM57" s="158">
        <v>277215</v>
      </c>
      <c r="AQ57" s="158">
        <v>10501</v>
      </c>
      <c r="AR57" s="44"/>
      <c r="AS57" s="44"/>
      <c r="AT57" s="44"/>
    </row>
    <row r="58" spans="4:46" x14ac:dyDescent="0.25">
      <c r="D58" s="49" t="s">
        <v>202</v>
      </c>
      <c r="F58" s="61">
        <v>0</v>
      </c>
      <c r="G58" s="61"/>
      <c r="H58" s="61">
        <v>0</v>
      </c>
      <c r="I58" s="61">
        <v>0</v>
      </c>
      <c r="J58" s="61">
        <v>18481</v>
      </c>
      <c r="K58" s="61">
        <v>6031</v>
      </c>
      <c r="O58" s="44"/>
      <c r="P58" s="44"/>
      <c r="Q58" s="44"/>
      <c r="R58" s="61">
        <f t="shared" si="0"/>
        <v>0</v>
      </c>
      <c r="V58" s="44"/>
      <c r="W58" s="61">
        <v>0</v>
      </c>
      <c r="X58" s="61">
        <v>0</v>
      </c>
      <c r="Y58" s="61">
        <v>0</v>
      </c>
      <c r="AC58" s="61">
        <v>0</v>
      </c>
      <c r="AD58" s="61">
        <v>5638</v>
      </c>
      <c r="AE58" s="61">
        <v>18687</v>
      </c>
      <c r="AF58" s="61">
        <v>18481</v>
      </c>
      <c r="AJ58" s="61">
        <v>13971</v>
      </c>
      <c r="AK58" s="158">
        <v>11067</v>
      </c>
      <c r="AL58" s="158">
        <v>6382</v>
      </c>
      <c r="AM58" s="158">
        <v>6031</v>
      </c>
      <c r="AQ58" s="158">
        <v>10922</v>
      </c>
      <c r="AR58" s="44"/>
      <c r="AS58" s="44"/>
      <c r="AT58" s="44"/>
    </row>
    <row r="59" spans="4:46" x14ac:dyDescent="0.25">
      <c r="D59" s="62" t="s">
        <v>39</v>
      </c>
      <c r="F59" s="63">
        <v>727206</v>
      </c>
      <c r="G59" s="63">
        <v>1329511</v>
      </c>
      <c r="H59" s="63">
        <v>3346721</v>
      </c>
      <c r="I59" s="63">
        <v>4339298</v>
      </c>
      <c r="J59" s="63">
        <v>7088326</v>
      </c>
      <c r="K59" s="63">
        <v>9629969</v>
      </c>
      <c r="O59" s="44"/>
      <c r="P59" s="44"/>
      <c r="Q59" s="44"/>
      <c r="R59" s="63">
        <f t="shared" si="0"/>
        <v>3346721</v>
      </c>
      <c r="V59" s="44"/>
      <c r="W59" s="63">
        <f>SUM(W50:W58)</f>
        <v>2830902</v>
      </c>
      <c r="X59" s="63">
        <f>SUM(X50:X58)</f>
        <v>2484603</v>
      </c>
      <c r="Y59" s="63">
        <f>SUM(Y50:Y58)</f>
        <v>4339298</v>
      </c>
      <c r="AC59" s="63">
        <f>SUM(AC50:AC58)</f>
        <v>3976777</v>
      </c>
      <c r="AD59" s="63">
        <f>SUM(AD50:AD58)</f>
        <v>6375077</v>
      </c>
      <c r="AE59" s="63">
        <f>SUM(AE50:AE58)</f>
        <v>4802405</v>
      </c>
      <c r="AF59" s="63">
        <f>SUM(AF50:AF58)</f>
        <v>7088326</v>
      </c>
      <c r="AJ59" s="63">
        <f>SUM(AJ50:AJ58)</f>
        <v>5210853</v>
      </c>
      <c r="AK59" s="162">
        <f>SUM(AK50:AK58)</f>
        <v>6068176</v>
      </c>
      <c r="AL59" s="162">
        <f>SUM(AL50:AL58)</f>
        <v>7159804</v>
      </c>
      <c r="AM59" s="162">
        <v>9629969</v>
      </c>
      <c r="AQ59" s="162">
        <v>6581643</v>
      </c>
      <c r="AR59" s="44"/>
      <c r="AS59" s="44"/>
      <c r="AT59" s="44"/>
    </row>
    <row r="60" spans="4:46" x14ac:dyDescent="0.25">
      <c r="D60" s="62" t="s">
        <v>40</v>
      </c>
      <c r="F60" s="63">
        <v>1032281</v>
      </c>
      <c r="G60" s="63">
        <v>2021822</v>
      </c>
      <c r="H60" s="63">
        <v>4637129</v>
      </c>
      <c r="I60" s="63">
        <v>7591063</v>
      </c>
      <c r="J60" s="63">
        <v>11007640</v>
      </c>
      <c r="K60" s="63">
        <f>K47+K59</f>
        <v>12491234</v>
      </c>
      <c r="O60" s="44"/>
      <c r="P60" s="44"/>
      <c r="Q60" s="44"/>
      <c r="R60" s="63">
        <f t="shared" si="0"/>
        <v>4637129</v>
      </c>
      <c r="V60" s="44"/>
      <c r="W60" s="63">
        <f>W59+W47</f>
        <v>4863205</v>
      </c>
      <c r="X60" s="63">
        <f>X59+X47</f>
        <v>5646558</v>
      </c>
      <c r="Y60" s="63">
        <f>Y59+Y47</f>
        <v>7591063</v>
      </c>
      <c r="AC60" s="63">
        <f>AC59+AC47</f>
        <v>7596441</v>
      </c>
      <c r="AD60" s="63">
        <f>AD59+AD47</f>
        <v>10045537</v>
      </c>
      <c r="AE60" s="63">
        <f>AE59+AE47</f>
        <v>8228438</v>
      </c>
      <c r="AF60" s="63">
        <f>AF59+AF47</f>
        <v>11007640</v>
      </c>
      <c r="AJ60" s="63">
        <f>AJ59+AJ47</f>
        <v>8386949</v>
      </c>
      <c r="AK60" s="162">
        <f>AK47+AK59</f>
        <v>8761196</v>
      </c>
      <c r="AL60" s="162">
        <f>AL47+AL59</f>
        <v>10076621</v>
      </c>
      <c r="AM60" s="162">
        <f>AM47+AM59</f>
        <v>12491234</v>
      </c>
      <c r="AQ60" s="162">
        <v>8581326</v>
      </c>
      <c r="AR60" s="44"/>
      <c r="AS60" s="44"/>
      <c r="AT60" s="44"/>
    </row>
    <row r="61" spans="4:46" ht="13.8" thickBot="1" x14ac:dyDescent="0.3">
      <c r="D61" s="66" t="s">
        <v>41</v>
      </c>
      <c r="F61" s="67">
        <v>1155567</v>
      </c>
      <c r="G61" s="67">
        <v>2146685</v>
      </c>
      <c r="H61" s="67">
        <v>6099931</v>
      </c>
      <c r="I61" s="67">
        <v>12349619</v>
      </c>
      <c r="J61" s="67">
        <v>19172165</v>
      </c>
      <c r="K61" s="67">
        <f>K37+K60</f>
        <v>24449482</v>
      </c>
      <c r="O61" s="44"/>
      <c r="P61" s="44"/>
      <c r="Q61" s="44"/>
      <c r="R61" s="67">
        <f t="shared" si="0"/>
        <v>6099931</v>
      </c>
      <c r="V61" s="44"/>
      <c r="W61" s="67">
        <f>W37+W60</f>
        <v>6488814</v>
      </c>
      <c r="X61" s="67">
        <f>X37+X60</f>
        <v>7148213</v>
      </c>
      <c r="Y61" s="67">
        <f>Y37+Y60</f>
        <v>12349619</v>
      </c>
      <c r="AC61" s="67">
        <f>AC37+AC60</f>
        <v>12547581</v>
      </c>
      <c r="AD61" s="67">
        <f>AD37+AD60</f>
        <v>14395725</v>
      </c>
      <c r="AE61" s="67">
        <f>AE37+AE60</f>
        <v>13177831</v>
      </c>
      <c r="AF61" s="67">
        <f>AF37+AF60</f>
        <v>19172165</v>
      </c>
      <c r="AJ61" s="67">
        <f>AJ37+AJ60</f>
        <v>16790521</v>
      </c>
      <c r="AK61" s="160">
        <f>AK37+AK60</f>
        <v>16554285</v>
      </c>
      <c r="AL61" s="160">
        <f>AL37+AL60</f>
        <v>18165805</v>
      </c>
      <c r="AM61" s="160">
        <f>AM37+AM60</f>
        <v>24449482</v>
      </c>
      <c r="AQ61" s="160">
        <v>19827354</v>
      </c>
      <c r="AR61" s="44"/>
      <c r="AS61" s="44"/>
      <c r="AT61" s="44"/>
    </row>
    <row r="62" spans="4:46" ht="13.8" thickTop="1" x14ac:dyDescent="0.25"/>
  </sheetData>
  <mergeCells count="5">
    <mergeCell ref="O3:R3"/>
    <mergeCell ref="AC3:AF3"/>
    <mergeCell ref="V3:Y3"/>
    <mergeCell ref="AJ3:AM3"/>
    <mergeCell ref="AQ3:AT3"/>
  </mergeCells>
  <phoneticPr fontId="4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3:AS54"/>
  <sheetViews>
    <sheetView showGridLines="0" zoomScaleNormal="100" workbookViewId="0">
      <pane xSplit="4" ySplit="5" topLeftCell="E6" activePane="bottomRight" state="frozen"/>
      <selection activeCell="AJ34" sqref="AJ34"/>
      <selection pane="topRight" activeCell="AJ34" sqref="AJ34"/>
      <selection pane="bottomLeft" activeCell="AJ34" sqref="AJ34"/>
      <selection pane="bottomRight"/>
    </sheetView>
  </sheetViews>
  <sheetFormatPr defaultColWidth="8.5546875" defaultRowHeight="13.8" x14ac:dyDescent="0.3"/>
  <cols>
    <col min="1" max="3" width="5.5546875" style="47" customWidth="1"/>
    <col min="4" max="4" width="73.5546875" style="10" customWidth="1"/>
    <col min="5" max="5" width="8.5546875" style="16" customWidth="1"/>
    <col min="6" max="10" width="15.5546875" style="10" customWidth="1"/>
    <col min="11" max="11" width="5.5546875" style="47" customWidth="1"/>
    <col min="12" max="12" width="8.5546875" style="47" customWidth="1"/>
    <col min="13" max="13" width="5.5546875" style="47" customWidth="1"/>
    <col min="14" max="17" width="15.5546875" style="10" customWidth="1"/>
    <col min="18" max="18" width="5.5546875" style="47" customWidth="1" collapsed="1"/>
    <col min="19" max="19" width="8.5546875" style="47" customWidth="1"/>
    <col min="20" max="20" width="5.5546875" style="47" customWidth="1"/>
    <col min="21" max="24" width="15.5546875" style="10" customWidth="1"/>
    <col min="25" max="25" width="5.5546875" style="47" customWidth="1"/>
    <col min="26" max="26" width="8.5546875" style="47" customWidth="1"/>
    <col min="27" max="27" width="5.5546875" style="47" customWidth="1"/>
    <col min="28" max="31" width="15.5546875" style="10" customWidth="1"/>
    <col min="32" max="32" width="5.5546875" style="47" customWidth="1"/>
    <col min="33" max="33" width="8.5546875" style="47" customWidth="1"/>
    <col min="34" max="34" width="5.5546875" style="47" customWidth="1"/>
    <col min="35" max="38" width="15.5546875" style="10" customWidth="1"/>
    <col min="39" max="41" width="8.5546875" style="10"/>
    <col min="42" max="45" width="18" style="10" customWidth="1"/>
    <col min="46" max="16384" width="8.5546875" style="10"/>
  </cols>
  <sheetData>
    <row r="3" spans="1:45" x14ac:dyDescent="0.3">
      <c r="N3" s="191">
        <v>2022</v>
      </c>
      <c r="O3" s="191"/>
      <c r="P3" s="191"/>
      <c r="Q3" s="191"/>
      <c r="U3" s="191">
        <v>2023</v>
      </c>
      <c r="V3" s="191"/>
      <c r="W3" s="191"/>
      <c r="X3" s="191"/>
      <c r="AB3" s="191">
        <v>2024</v>
      </c>
      <c r="AC3" s="191"/>
      <c r="AD3" s="191"/>
      <c r="AE3" s="191"/>
      <c r="AI3" s="191">
        <v>2025</v>
      </c>
      <c r="AJ3" s="191"/>
      <c r="AK3" s="191"/>
      <c r="AL3" s="191"/>
      <c r="AP3" s="191">
        <v>2026</v>
      </c>
      <c r="AQ3" s="191"/>
      <c r="AR3" s="191"/>
      <c r="AS3" s="191"/>
    </row>
    <row r="4" spans="1:45" x14ac:dyDescent="0.3">
      <c r="D4" s="39" t="s">
        <v>167</v>
      </c>
      <c r="N4" s="41"/>
      <c r="O4" s="41"/>
      <c r="P4" s="41"/>
      <c r="R4" s="48"/>
      <c r="S4" s="48"/>
      <c r="U4" s="41"/>
      <c r="V4" s="41"/>
      <c r="W4" s="41"/>
      <c r="Y4" s="48"/>
      <c r="Z4" s="48"/>
      <c r="AB4" s="41"/>
      <c r="AC4" s="41"/>
      <c r="AD4" s="41"/>
      <c r="AF4" s="48"/>
      <c r="AG4" s="48"/>
      <c r="AI4" s="41"/>
      <c r="AJ4" s="41"/>
      <c r="AK4" s="41"/>
    </row>
    <row r="5" spans="1:45" ht="13.05" customHeight="1" x14ac:dyDescent="0.3">
      <c r="D5" s="56" t="s">
        <v>147</v>
      </c>
      <c r="E5" s="29"/>
      <c r="F5" s="28">
        <v>2021</v>
      </c>
      <c r="G5" s="28">
        <v>2022</v>
      </c>
      <c r="H5" s="28">
        <v>2023</v>
      </c>
      <c r="I5" s="138">
        <v>2024</v>
      </c>
      <c r="J5" s="138">
        <v>2025</v>
      </c>
      <c r="N5" s="28" t="s">
        <v>158</v>
      </c>
      <c r="O5" s="28" t="s">
        <v>159</v>
      </c>
      <c r="P5" s="28" t="s">
        <v>160</v>
      </c>
      <c r="Q5" s="28">
        <v>2022</v>
      </c>
      <c r="R5" s="41"/>
      <c r="S5" s="41"/>
      <c r="T5" s="41"/>
      <c r="U5" s="28" t="s">
        <v>146</v>
      </c>
      <c r="V5" s="28" t="s">
        <v>161</v>
      </c>
      <c r="W5" s="28" t="s">
        <v>162</v>
      </c>
      <c r="X5" s="28">
        <v>2023</v>
      </c>
      <c r="Y5" s="41"/>
      <c r="Z5" s="41"/>
      <c r="AA5" s="41"/>
      <c r="AB5" s="28" t="s">
        <v>163</v>
      </c>
      <c r="AC5" s="28" t="s">
        <v>164</v>
      </c>
      <c r="AD5" s="28" t="s">
        <v>165</v>
      </c>
      <c r="AE5" s="28">
        <v>2024</v>
      </c>
      <c r="AF5" s="41"/>
      <c r="AG5" s="41"/>
      <c r="AH5" s="41"/>
      <c r="AI5" s="28" t="s">
        <v>227</v>
      </c>
      <c r="AJ5" s="28" t="s">
        <v>228</v>
      </c>
      <c r="AK5" s="28" t="s">
        <v>229</v>
      </c>
      <c r="AL5" s="28">
        <v>2025</v>
      </c>
      <c r="AP5" s="28" t="s">
        <v>245</v>
      </c>
      <c r="AQ5" s="28" t="s">
        <v>266</v>
      </c>
      <c r="AR5" s="28" t="s">
        <v>267</v>
      </c>
      <c r="AS5" s="28">
        <v>2026</v>
      </c>
    </row>
    <row r="6" spans="1:45" x14ac:dyDescent="0.3">
      <c r="D6" s="2"/>
      <c r="E6" s="17"/>
      <c r="H6" s="3"/>
      <c r="I6" s="3"/>
      <c r="J6" s="3"/>
      <c r="R6" s="27"/>
      <c r="S6" s="27"/>
      <c r="Y6" s="27"/>
      <c r="Z6" s="27"/>
      <c r="AF6" s="27"/>
      <c r="AG6" s="27"/>
    </row>
    <row r="7" spans="1:45" x14ac:dyDescent="0.3">
      <c r="D7" s="26" t="s">
        <v>0</v>
      </c>
      <c r="E7" s="115">
        <v>1</v>
      </c>
      <c r="F7" s="6">
        <v>2159121</v>
      </c>
      <c r="G7" s="6">
        <v>5394988</v>
      </c>
      <c r="H7" s="6">
        <f>X7</f>
        <v>9540560</v>
      </c>
      <c r="I7" s="6">
        <f>AE7</f>
        <v>17206135</v>
      </c>
      <c r="J7" s="6">
        <v>20369240</v>
      </c>
      <c r="L7" s="136"/>
      <c r="N7" s="42"/>
      <c r="O7" s="6">
        <v>1009056</v>
      </c>
      <c r="P7" s="6">
        <v>2358330.3473673761</v>
      </c>
      <c r="Q7" s="6">
        <v>5394988</v>
      </c>
      <c r="U7" s="6">
        <v>1296443</v>
      </c>
      <c r="V7" s="6">
        <v>3110316</v>
      </c>
      <c r="W7" s="6">
        <v>4671988.387606171</v>
      </c>
      <c r="X7" s="6">
        <v>9540560</v>
      </c>
      <c r="AB7" s="6">
        <v>1852094</v>
      </c>
      <c r="AC7" s="6">
        <v>4926538</v>
      </c>
      <c r="AD7" s="6">
        <v>8585099</v>
      </c>
      <c r="AE7" s="139">
        <v>17206135</v>
      </c>
      <c r="AI7" s="6">
        <v>3140261</v>
      </c>
      <c r="AJ7" s="6">
        <v>6625406</v>
      </c>
      <c r="AK7" s="6">
        <v>10431327</v>
      </c>
      <c r="AL7" s="6">
        <v>20369240</v>
      </c>
      <c r="AP7" s="6">
        <v>2656689</v>
      </c>
      <c r="AQ7" s="42"/>
      <c r="AR7" s="42"/>
      <c r="AS7" s="42"/>
    </row>
    <row r="8" spans="1:45" x14ac:dyDescent="0.3">
      <c r="D8" s="1" t="s">
        <v>1</v>
      </c>
      <c r="E8" s="115">
        <v>2</v>
      </c>
      <c r="F8" s="6">
        <v>-434173</v>
      </c>
      <c r="G8" s="6">
        <v>-922020</v>
      </c>
      <c r="H8" s="6">
        <f>X8</f>
        <v>-2584086</v>
      </c>
      <c r="I8" s="6">
        <f>AE8</f>
        <v>-6020310</v>
      </c>
      <c r="J8" s="6">
        <v>-7865360</v>
      </c>
      <c r="L8" s="136"/>
      <c r="N8" s="42"/>
      <c r="O8" s="6">
        <v>-314685</v>
      </c>
      <c r="P8" s="6">
        <v>-546305.1199358278</v>
      </c>
      <c r="Q8" s="6">
        <v>-922020</v>
      </c>
      <c r="U8" s="6">
        <v>-404393</v>
      </c>
      <c r="V8" s="6">
        <v>-924006</v>
      </c>
      <c r="W8" s="6">
        <f>-1714548</f>
        <v>-1714548</v>
      </c>
      <c r="X8" s="6">
        <v>-2584086</v>
      </c>
      <c r="AB8" s="6">
        <v>-969008</v>
      </c>
      <c r="AC8" s="6">
        <v>-2186310</v>
      </c>
      <c r="AD8" s="6">
        <v>-3748292</v>
      </c>
      <c r="AE8" s="139">
        <v>-6020310</v>
      </c>
      <c r="AI8" s="6">
        <v>-1598870</v>
      </c>
      <c r="AJ8" s="6">
        <v>-3610629</v>
      </c>
      <c r="AK8" s="6">
        <v>-5728211</v>
      </c>
      <c r="AL8" s="6">
        <v>-7865360</v>
      </c>
      <c r="AP8" s="6">
        <v>-2115785</v>
      </c>
      <c r="AQ8" s="42"/>
      <c r="AR8" s="42"/>
      <c r="AS8" s="42"/>
    </row>
    <row r="9" spans="1:45" s="12" customFormat="1" x14ac:dyDescent="0.3">
      <c r="A9" s="92"/>
      <c r="B9" s="92"/>
      <c r="C9" s="92"/>
      <c r="D9" s="7" t="s">
        <v>2</v>
      </c>
      <c r="E9" s="95"/>
      <c r="F9" s="94">
        <v>1724948</v>
      </c>
      <c r="G9" s="94">
        <v>4472968</v>
      </c>
      <c r="H9" s="94">
        <f>X9</f>
        <v>6956474</v>
      </c>
      <c r="I9" s="94">
        <f>AE9</f>
        <v>11185825</v>
      </c>
      <c r="J9" s="94">
        <v>12503880</v>
      </c>
      <c r="K9" s="92"/>
      <c r="L9" s="136"/>
      <c r="M9" s="92"/>
      <c r="N9" s="93"/>
      <c r="O9" s="21">
        <f>O8+O7</f>
        <v>694371</v>
      </c>
      <c r="P9" s="21">
        <f>P8+P7</f>
        <v>1812025.2274315483</v>
      </c>
      <c r="Q9" s="21">
        <f>Q8+Q7</f>
        <v>4472968</v>
      </c>
      <c r="R9" s="92"/>
      <c r="S9" s="92"/>
      <c r="T9" s="92"/>
      <c r="U9" s="21">
        <f t="shared" ref="U9:X9" si="0">U8+U7</f>
        <v>892050</v>
      </c>
      <c r="V9" s="21">
        <f t="shared" si="0"/>
        <v>2186310</v>
      </c>
      <c r="W9" s="21">
        <f t="shared" si="0"/>
        <v>2957440.387606171</v>
      </c>
      <c r="X9" s="21">
        <f t="shared" si="0"/>
        <v>6956474</v>
      </c>
      <c r="Y9" s="92"/>
      <c r="Z9" s="92"/>
      <c r="AA9" s="92"/>
      <c r="AB9" s="21">
        <v>883086</v>
      </c>
      <c r="AC9" s="21">
        <v>2740228</v>
      </c>
      <c r="AD9" s="21">
        <v>4836807</v>
      </c>
      <c r="AE9" s="140">
        <v>11185825</v>
      </c>
      <c r="AF9" s="92"/>
      <c r="AG9" s="92"/>
      <c r="AH9" s="92"/>
      <c r="AI9" s="21">
        <v>1541391</v>
      </c>
      <c r="AJ9" s="4">
        <v>3014777</v>
      </c>
      <c r="AK9" s="4">
        <v>4703116</v>
      </c>
      <c r="AL9" s="4">
        <v>12503880</v>
      </c>
      <c r="AP9" s="4">
        <v>540904</v>
      </c>
      <c r="AQ9" s="93"/>
      <c r="AR9" s="93"/>
      <c r="AS9" s="93"/>
    </row>
    <row r="10" spans="1:45" x14ac:dyDescent="0.3">
      <c r="D10" s="180"/>
      <c r="E10" s="18"/>
      <c r="F10" s="6"/>
      <c r="G10" s="6"/>
      <c r="H10" s="6"/>
      <c r="I10" s="6"/>
      <c r="J10" s="6"/>
      <c r="L10" s="136"/>
      <c r="N10" s="47"/>
      <c r="O10" s="47"/>
      <c r="P10" s="47"/>
      <c r="Q10" s="47"/>
      <c r="U10" s="47"/>
      <c r="V10" s="47"/>
      <c r="W10" s="47"/>
      <c r="X10" s="47"/>
      <c r="AB10" s="47"/>
      <c r="AC10" s="47"/>
      <c r="AD10" s="47"/>
      <c r="AE10" s="181"/>
      <c r="AI10" s="47"/>
      <c r="AJ10" s="47"/>
      <c r="AK10" s="47"/>
      <c r="AL10" s="47"/>
      <c r="AP10" s="47"/>
      <c r="AQ10" s="47"/>
      <c r="AR10" s="47"/>
      <c r="AS10" s="47"/>
    </row>
    <row r="11" spans="1:45" x14ac:dyDescent="0.3">
      <c r="A11" s="141"/>
      <c r="B11" s="141"/>
      <c r="C11" s="141"/>
      <c r="D11" s="5" t="s">
        <v>119</v>
      </c>
      <c r="F11" s="6">
        <v>-37203</v>
      </c>
      <c r="G11" s="6">
        <v>-49061</v>
      </c>
      <c r="H11" s="88">
        <f>X11</f>
        <v>-168405</v>
      </c>
      <c r="I11" s="88">
        <f>AE11</f>
        <v>-226303</v>
      </c>
      <c r="J11" s="88">
        <v>-354921</v>
      </c>
      <c r="K11" s="141"/>
      <c r="L11" s="143"/>
      <c r="M11" s="141"/>
      <c r="N11" s="142"/>
      <c r="O11" s="89">
        <v>-19527</v>
      </c>
      <c r="P11" s="89">
        <v>-33294.504379999998</v>
      </c>
      <c r="Q11" s="89">
        <v>-49061</v>
      </c>
      <c r="R11" s="141"/>
      <c r="S11" s="141"/>
      <c r="T11" s="141"/>
      <c r="U11" s="89">
        <v>-16783</v>
      </c>
      <c r="V11" s="89">
        <v>-47641</v>
      </c>
      <c r="W11" s="89">
        <v>-71382</v>
      </c>
      <c r="X11" s="89">
        <v>-168405</v>
      </c>
      <c r="Y11" s="141"/>
      <c r="Z11" s="141"/>
      <c r="AA11" s="141"/>
      <c r="AB11" s="89">
        <v>-66727</v>
      </c>
      <c r="AC11" s="89">
        <v>-110751</v>
      </c>
      <c r="AD11" s="89">
        <v>-155952</v>
      </c>
      <c r="AE11" s="144">
        <v>-226303</v>
      </c>
      <c r="AF11" s="141"/>
      <c r="AG11" s="141"/>
      <c r="AH11" s="141"/>
      <c r="AI11" s="89">
        <v>-94073</v>
      </c>
      <c r="AJ11" s="89">
        <v>-159767</v>
      </c>
      <c r="AK11" s="89">
        <v>-249232</v>
      </c>
      <c r="AL11" s="89">
        <v>-354921</v>
      </c>
      <c r="AP11" s="89">
        <v>-77925</v>
      </c>
      <c r="AQ11" s="142"/>
      <c r="AR11" s="142"/>
      <c r="AS11" s="142"/>
    </row>
    <row r="12" spans="1:45" x14ac:dyDescent="0.3">
      <c r="A12" s="141"/>
      <c r="B12" s="141"/>
      <c r="C12" s="141"/>
      <c r="D12" s="192" t="s">
        <v>120</v>
      </c>
      <c r="E12" s="145">
        <v>3</v>
      </c>
      <c r="F12" s="88">
        <v>-333322</v>
      </c>
      <c r="G12" s="88">
        <v>-573485</v>
      </c>
      <c r="H12" s="88">
        <f>X12</f>
        <v>-1468657</v>
      </c>
      <c r="I12" s="88">
        <f>AE12</f>
        <v>-2724823</v>
      </c>
      <c r="J12" s="88">
        <v>-3178340</v>
      </c>
      <c r="K12" s="141"/>
      <c r="L12" s="143"/>
      <c r="M12" s="141"/>
      <c r="N12" s="142"/>
      <c r="O12" s="89">
        <v>-187726</v>
      </c>
      <c r="P12" s="89">
        <v>-320541.40154599998</v>
      </c>
      <c r="Q12" s="89">
        <v>-573485</v>
      </c>
      <c r="R12" s="141"/>
      <c r="S12" s="141"/>
      <c r="T12" s="141"/>
      <c r="U12" s="89">
        <v>-190188</v>
      </c>
      <c r="V12" s="89">
        <v>-594012</v>
      </c>
      <c r="W12" s="89">
        <v>-919458</v>
      </c>
      <c r="X12" s="89">
        <v>-1468657</v>
      </c>
      <c r="Y12" s="141"/>
      <c r="Z12" s="141"/>
      <c r="AA12" s="141"/>
      <c r="AB12" s="89">
        <v>-444972</v>
      </c>
      <c r="AC12" s="89">
        <v>-1042632</v>
      </c>
      <c r="AD12" s="89">
        <v>-1664352</v>
      </c>
      <c r="AE12" s="89">
        <v>-2724823</v>
      </c>
      <c r="AF12" s="141"/>
      <c r="AG12" s="141"/>
      <c r="AH12" s="141"/>
      <c r="AI12" s="89">
        <v>-564569</v>
      </c>
      <c r="AJ12" s="89">
        <v>-1207300</v>
      </c>
      <c r="AK12" s="89">
        <v>-1893316</v>
      </c>
      <c r="AL12" s="89">
        <v>-3178340</v>
      </c>
      <c r="AP12" s="89">
        <v>-629632</v>
      </c>
      <c r="AQ12" s="142"/>
      <c r="AR12" s="142"/>
      <c r="AS12" s="142"/>
    </row>
    <row r="13" spans="1:45" x14ac:dyDescent="0.3">
      <c r="A13" s="141"/>
      <c r="B13" s="141"/>
      <c r="C13" s="141"/>
      <c r="D13" s="192" t="s">
        <v>237</v>
      </c>
      <c r="E13" s="145">
        <v>4</v>
      </c>
      <c r="F13" s="88">
        <v>-322415</v>
      </c>
      <c r="G13" s="88">
        <v>-1053735</v>
      </c>
      <c r="H13" s="88">
        <f>X13</f>
        <v>-1231082</v>
      </c>
      <c r="I13" s="88">
        <f>AE13</f>
        <v>-2716941</v>
      </c>
      <c r="J13" s="88">
        <v>-2714027</v>
      </c>
      <c r="K13" s="141"/>
      <c r="L13" s="143"/>
      <c r="M13" s="141"/>
      <c r="N13" s="142"/>
      <c r="O13" s="89">
        <v>-224336</v>
      </c>
      <c r="P13" s="89">
        <v>-384640.38288649975</v>
      </c>
      <c r="Q13" s="89">
        <v>-1053735</v>
      </c>
      <c r="R13" s="141"/>
      <c r="S13" s="141"/>
      <c r="T13" s="141"/>
      <c r="U13" s="89">
        <v>-162052</v>
      </c>
      <c r="V13" s="89">
        <v>-453425</v>
      </c>
      <c r="W13" s="89">
        <v>-738794</v>
      </c>
      <c r="X13" s="89">
        <v>-1231082</v>
      </c>
      <c r="Y13" s="141"/>
      <c r="Z13" s="141"/>
      <c r="AA13" s="141"/>
      <c r="AB13" s="89">
        <v>-431361</v>
      </c>
      <c r="AC13" s="89">
        <v>-776004</v>
      </c>
      <c r="AD13" s="89">
        <v>-1419313</v>
      </c>
      <c r="AE13" s="89">
        <v>-2716941</v>
      </c>
      <c r="AF13" s="141"/>
      <c r="AG13" s="141"/>
      <c r="AH13" s="141"/>
      <c r="AI13" s="89">
        <v>-671333</v>
      </c>
      <c r="AJ13" s="89">
        <v>-973834</v>
      </c>
      <c r="AK13" s="89">
        <v>-1601861</v>
      </c>
      <c r="AL13" s="89">
        <v>-2714027</v>
      </c>
      <c r="AP13" s="89">
        <v>-500205</v>
      </c>
      <c r="AQ13" s="142"/>
      <c r="AR13" s="142"/>
      <c r="AS13" s="142"/>
    </row>
    <row r="14" spans="1:45" s="12" customFormat="1" x14ac:dyDescent="0.3">
      <c r="A14" s="92"/>
      <c r="B14" s="92"/>
      <c r="C14" s="92"/>
      <c r="D14" s="193" t="s">
        <v>255</v>
      </c>
      <c r="E14" s="96"/>
      <c r="F14" s="4">
        <v>1032008</v>
      </c>
      <c r="G14" s="4">
        <v>2796687</v>
      </c>
      <c r="H14" s="4">
        <f>X14</f>
        <v>4088330</v>
      </c>
      <c r="I14" s="4">
        <f>AE14</f>
        <v>5517758</v>
      </c>
      <c r="J14" s="4">
        <v>6256592</v>
      </c>
      <c r="K14" s="92"/>
      <c r="L14" s="136"/>
      <c r="M14" s="92"/>
      <c r="N14" s="93"/>
      <c r="O14" s="4">
        <f>O9+O11+O12+O13</f>
        <v>262782</v>
      </c>
      <c r="P14" s="4">
        <f>P9+P11+P12+P13</f>
        <v>1073548.9386190483</v>
      </c>
      <c r="Q14" s="4">
        <f>Q9+Q11+Q12+Q13</f>
        <v>2796687</v>
      </c>
      <c r="R14" s="92"/>
      <c r="S14" s="92"/>
      <c r="T14" s="92"/>
      <c r="U14" s="4">
        <v>523027</v>
      </c>
      <c r="V14" s="4">
        <v>1091232</v>
      </c>
      <c r="W14" s="4">
        <f>W9+W11+W12+W13</f>
        <v>1227806.387606171</v>
      </c>
      <c r="X14" s="4">
        <v>4088330</v>
      </c>
      <c r="Y14" s="92"/>
      <c r="Z14" s="92"/>
      <c r="AA14" s="92"/>
      <c r="AB14" s="4">
        <v>-59974</v>
      </c>
      <c r="AC14" s="4">
        <v>810841</v>
      </c>
      <c r="AD14" s="4">
        <v>1597190</v>
      </c>
      <c r="AE14" s="4">
        <v>5517758</v>
      </c>
      <c r="AF14" s="92"/>
      <c r="AG14" s="92"/>
      <c r="AH14" s="92"/>
      <c r="AI14" s="4">
        <v>211416</v>
      </c>
      <c r="AJ14" s="164">
        <v>673876</v>
      </c>
      <c r="AK14" s="164">
        <v>958707</v>
      </c>
      <c r="AL14" s="164">
        <v>6256592</v>
      </c>
      <c r="AP14" s="164">
        <v>-666858</v>
      </c>
      <c r="AQ14" s="93"/>
      <c r="AR14" s="93"/>
      <c r="AS14" s="93"/>
    </row>
    <row r="15" spans="1:45" ht="11.55" customHeight="1" x14ac:dyDescent="0.3">
      <c r="D15" s="194"/>
      <c r="E15" s="18"/>
      <c r="F15" s="8"/>
      <c r="G15" s="8"/>
      <c r="H15" s="8"/>
      <c r="I15" s="8"/>
      <c r="J15" s="8"/>
      <c r="L15" s="136"/>
      <c r="N15" s="47"/>
      <c r="AQ15" s="47"/>
      <c r="AR15" s="47"/>
      <c r="AS15" s="47"/>
    </row>
    <row r="16" spans="1:45" x14ac:dyDescent="0.3">
      <c r="D16" s="192" t="s">
        <v>3</v>
      </c>
      <c r="E16" s="116">
        <v>5</v>
      </c>
      <c r="F16" s="88">
        <v>255114.66233190568</v>
      </c>
      <c r="G16" s="88">
        <v>443788</v>
      </c>
      <c r="H16" s="88">
        <f t="shared" ref="H16:H22" si="1">X16</f>
        <v>604134</v>
      </c>
      <c r="I16" s="88">
        <f t="shared" ref="I16:I22" si="2">AE16</f>
        <v>1303464</v>
      </c>
      <c r="J16" s="88">
        <v>675801</v>
      </c>
      <c r="L16" s="136"/>
      <c r="N16" s="42"/>
      <c r="O16" s="89">
        <v>296031</v>
      </c>
      <c r="P16" s="89">
        <v>371468</v>
      </c>
      <c r="Q16" s="89">
        <v>443788</v>
      </c>
      <c r="U16" s="89">
        <v>156611</v>
      </c>
      <c r="V16" s="89">
        <v>305970</v>
      </c>
      <c r="W16" s="89">
        <v>500043.59891565266</v>
      </c>
      <c r="X16" s="89">
        <v>604134</v>
      </c>
      <c r="AB16" s="89">
        <v>454374</v>
      </c>
      <c r="AC16" s="89">
        <v>727077</v>
      </c>
      <c r="AD16" s="89">
        <v>999978</v>
      </c>
      <c r="AE16" s="89">
        <v>1303464</v>
      </c>
      <c r="AI16" s="89">
        <v>242803</v>
      </c>
      <c r="AJ16" s="89">
        <v>414036</v>
      </c>
      <c r="AK16" s="89">
        <v>543730</v>
      </c>
      <c r="AL16" s="89">
        <v>675801</v>
      </c>
      <c r="AP16" s="89">
        <v>225508</v>
      </c>
      <c r="AQ16" s="42"/>
      <c r="AR16" s="42"/>
      <c r="AS16" s="42"/>
    </row>
    <row r="17" spans="1:45" x14ac:dyDescent="0.3">
      <c r="D17" s="192" t="s">
        <v>4</v>
      </c>
      <c r="E17" s="116">
        <v>6</v>
      </c>
      <c r="F17" s="88">
        <v>-101777</v>
      </c>
      <c r="G17" s="88">
        <v>-84243</v>
      </c>
      <c r="H17" s="88">
        <f t="shared" si="1"/>
        <v>-293625</v>
      </c>
      <c r="I17" s="88">
        <f t="shared" si="2"/>
        <v>-563939</v>
      </c>
      <c r="J17" s="88">
        <v>-569821</v>
      </c>
      <c r="L17" s="136"/>
      <c r="N17" s="42"/>
      <c r="O17" s="89">
        <v>-19008</v>
      </c>
      <c r="P17" s="89">
        <v>-42313</v>
      </c>
      <c r="Q17" s="89">
        <v>-84242.767812680104</v>
      </c>
      <c r="U17" s="89">
        <v>-10400</v>
      </c>
      <c r="V17" s="89">
        <v>-31309</v>
      </c>
      <c r="W17" s="89">
        <v>-78147.507459451357</v>
      </c>
      <c r="X17" s="89">
        <v>-293625</v>
      </c>
      <c r="AB17" s="89">
        <v>-133949</v>
      </c>
      <c r="AC17" s="89">
        <v>-293757</v>
      </c>
      <c r="AD17" s="89">
        <v>-440018</v>
      </c>
      <c r="AE17" s="89">
        <v>-563939</v>
      </c>
      <c r="AI17" s="89">
        <v>-113376</v>
      </c>
      <c r="AJ17" s="89">
        <v>-205459</v>
      </c>
      <c r="AK17" s="89">
        <v>-355162</v>
      </c>
      <c r="AL17" s="89">
        <v>-569821</v>
      </c>
      <c r="AP17" s="89">
        <v>-56275</v>
      </c>
      <c r="AQ17" s="42"/>
      <c r="AR17" s="42"/>
      <c r="AS17" s="42"/>
    </row>
    <row r="18" spans="1:45" x14ac:dyDescent="0.3">
      <c r="D18" s="192" t="s">
        <v>5</v>
      </c>
      <c r="E18" s="74"/>
      <c r="F18" s="6">
        <v>0</v>
      </c>
      <c r="G18" s="6">
        <v>0</v>
      </c>
      <c r="H18" s="88">
        <f t="shared" si="1"/>
        <v>-680839</v>
      </c>
      <c r="I18" s="88">
        <f t="shared" si="2"/>
        <v>0</v>
      </c>
      <c r="J18" s="88">
        <v>0</v>
      </c>
      <c r="L18" s="136"/>
      <c r="N18" s="42"/>
      <c r="Q18" s="23">
        <f>G18</f>
        <v>0</v>
      </c>
      <c r="U18" s="23">
        <v>-22487</v>
      </c>
      <c r="V18" s="23">
        <v>-39934</v>
      </c>
      <c r="W18" s="23">
        <v>0</v>
      </c>
      <c r="X18" s="89">
        <v>-680839</v>
      </c>
      <c r="AB18" s="23">
        <v>0</v>
      </c>
      <c r="AC18" s="23">
        <v>0</v>
      </c>
      <c r="AD18" s="23">
        <v>0</v>
      </c>
      <c r="AE18" s="23">
        <v>0</v>
      </c>
      <c r="AI18" s="23">
        <v>0</v>
      </c>
      <c r="AJ18" s="23">
        <v>0</v>
      </c>
      <c r="AK18" s="23">
        <v>0</v>
      </c>
      <c r="AL18" s="23">
        <v>0</v>
      </c>
      <c r="AP18" s="23">
        <v>0</v>
      </c>
      <c r="AQ18" s="42"/>
      <c r="AR18" s="42"/>
      <c r="AS18" s="42"/>
    </row>
    <row r="19" spans="1:45" x14ac:dyDescent="0.3">
      <c r="D19" s="192" t="s">
        <v>7</v>
      </c>
      <c r="E19" s="14"/>
      <c r="F19" s="6">
        <v>0</v>
      </c>
      <c r="G19" s="88">
        <v>70799</v>
      </c>
      <c r="H19" s="88">
        <f t="shared" si="1"/>
        <v>114293</v>
      </c>
      <c r="I19" s="88">
        <f t="shared" si="2"/>
        <v>6329</v>
      </c>
      <c r="J19" s="88">
        <v>0</v>
      </c>
      <c r="L19" s="136"/>
      <c r="N19" s="42"/>
      <c r="Q19" s="23">
        <f>G19</f>
        <v>70799</v>
      </c>
      <c r="U19" s="23">
        <v>0</v>
      </c>
      <c r="V19" s="23">
        <v>0</v>
      </c>
      <c r="W19" s="23">
        <v>0</v>
      </c>
      <c r="X19" s="23">
        <v>114293</v>
      </c>
      <c r="AB19" s="23">
        <v>0</v>
      </c>
      <c r="AC19" s="23">
        <v>0</v>
      </c>
      <c r="AD19" s="23">
        <v>0</v>
      </c>
      <c r="AE19" s="23">
        <v>6329</v>
      </c>
      <c r="AI19" s="23">
        <v>0</v>
      </c>
      <c r="AJ19" s="23">
        <v>0</v>
      </c>
      <c r="AK19" s="23">
        <v>0</v>
      </c>
      <c r="AL19" s="23">
        <v>0</v>
      </c>
      <c r="AP19" s="23">
        <v>0</v>
      </c>
      <c r="AQ19" s="42"/>
      <c r="AR19" s="42"/>
      <c r="AS19" s="42"/>
    </row>
    <row r="20" spans="1:45" x14ac:dyDescent="0.3">
      <c r="D20" s="192" t="s">
        <v>246</v>
      </c>
      <c r="E20" s="14"/>
      <c r="F20" s="6">
        <v>0</v>
      </c>
      <c r="G20" s="88">
        <v>-3712</v>
      </c>
      <c r="H20" s="88">
        <f t="shared" si="1"/>
        <v>-46152</v>
      </c>
      <c r="I20" s="88">
        <f t="shared" si="2"/>
        <v>0</v>
      </c>
      <c r="J20" s="88">
        <v>-1594</v>
      </c>
      <c r="L20" s="136"/>
      <c r="N20" s="42"/>
      <c r="O20" s="89">
        <v>0</v>
      </c>
      <c r="P20" s="89">
        <v>1614</v>
      </c>
      <c r="Q20" s="89">
        <v>-3712</v>
      </c>
      <c r="U20" s="89">
        <v>0</v>
      </c>
      <c r="V20" s="89">
        <v>0</v>
      </c>
      <c r="W20" s="89">
        <v>-45301</v>
      </c>
      <c r="X20" s="23">
        <v>-46152</v>
      </c>
      <c r="AB20" s="89">
        <v>0</v>
      </c>
      <c r="AC20" s="89">
        <v>0</v>
      </c>
      <c r="AD20" s="89">
        <v>0</v>
      </c>
      <c r="AE20" s="89">
        <v>0</v>
      </c>
      <c r="AI20" s="89">
        <v>-8</v>
      </c>
      <c r="AJ20" s="89">
        <v>-159</v>
      </c>
      <c r="AK20" s="89">
        <v>-396</v>
      </c>
      <c r="AL20" s="89">
        <v>-1594</v>
      </c>
      <c r="AP20" s="89">
        <v>39352</v>
      </c>
      <c r="AQ20" s="42"/>
      <c r="AR20" s="42"/>
      <c r="AS20" s="42"/>
    </row>
    <row r="21" spans="1:45" x14ac:dyDescent="0.3">
      <c r="A21" s="141"/>
      <c r="B21" s="141"/>
      <c r="C21" s="141"/>
      <c r="D21" s="192" t="s">
        <v>6</v>
      </c>
      <c r="E21" s="22"/>
      <c r="F21" s="88">
        <v>-75335</v>
      </c>
      <c r="G21" s="88">
        <v>-120612</v>
      </c>
      <c r="H21" s="88">
        <f t="shared" si="1"/>
        <v>-224235</v>
      </c>
      <c r="I21" s="88">
        <f t="shared" si="2"/>
        <v>-251217</v>
      </c>
      <c r="J21" s="88">
        <v>-16020</v>
      </c>
      <c r="K21" s="141"/>
      <c r="L21" s="143"/>
      <c r="M21" s="141"/>
      <c r="N21" s="142"/>
      <c r="O21" s="89">
        <v>-27826</v>
      </c>
      <c r="P21" s="89">
        <v>-53363</v>
      </c>
      <c r="Q21" s="89">
        <v>-120612</v>
      </c>
      <c r="R21" s="141"/>
      <c r="S21" s="141"/>
      <c r="T21" s="141"/>
      <c r="U21" s="89">
        <v>-53279</v>
      </c>
      <c r="V21" s="89">
        <v>-165506</v>
      </c>
      <c r="W21" s="89">
        <v>-167423</v>
      </c>
      <c r="X21" s="89">
        <v>-224235</v>
      </c>
      <c r="Y21" s="141"/>
      <c r="Z21" s="141"/>
      <c r="AA21" s="141"/>
      <c r="AB21" s="89">
        <v>-55872</v>
      </c>
      <c r="AC21" s="89">
        <v>-121271</v>
      </c>
      <c r="AD21" s="89">
        <v>-204946</v>
      </c>
      <c r="AE21" s="89">
        <v>-251217</v>
      </c>
      <c r="AF21" s="141"/>
      <c r="AG21" s="141"/>
      <c r="AH21" s="141"/>
      <c r="AI21" s="89">
        <v>-108850</v>
      </c>
      <c r="AJ21" s="89">
        <v>-176673</v>
      </c>
      <c r="AK21" s="89">
        <v>-288455</v>
      </c>
      <c r="AL21" s="89">
        <v>-16020</v>
      </c>
      <c r="AP21" s="89">
        <v>-392380</v>
      </c>
      <c r="AQ21" s="142"/>
      <c r="AR21" s="142"/>
      <c r="AS21" s="142"/>
    </row>
    <row r="22" spans="1:45" s="12" customFormat="1" x14ac:dyDescent="0.3">
      <c r="A22" s="92"/>
      <c r="B22" s="92"/>
      <c r="C22" s="92"/>
      <c r="D22" s="193" t="s">
        <v>254</v>
      </c>
      <c r="E22" s="96"/>
      <c r="F22" s="4">
        <v>1110010.6623319057</v>
      </c>
      <c r="G22" s="4">
        <v>3102707</v>
      </c>
      <c r="H22" s="4">
        <f t="shared" si="1"/>
        <v>3561906</v>
      </c>
      <c r="I22" s="4">
        <f t="shared" si="2"/>
        <v>6012395</v>
      </c>
      <c r="J22" s="4">
        <v>6344958</v>
      </c>
      <c r="K22" s="92"/>
      <c r="L22" s="136"/>
      <c r="M22" s="92"/>
      <c r="N22" s="93"/>
      <c r="O22" s="4">
        <v>511979</v>
      </c>
      <c r="P22" s="4">
        <v>1350954.9386190483</v>
      </c>
      <c r="Q22" s="4">
        <v>3102707.5140448199</v>
      </c>
      <c r="R22" s="92"/>
      <c r="S22" s="92"/>
      <c r="T22" s="92"/>
      <c r="U22" s="4">
        <v>593472</v>
      </c>
      <c r="V22" s="4">
        <v>1160453</v>
      </c>
      <c r="W22" s="4">
        <f>W14+W16+W17+W18+W19+W20+W21</f>
        <v>1436978.4790623721</v>
      </c>
      <c r="X22" s="4">
        <v>3561906</v>
      </c>
      <c r="Y22" s="92"/>
      <c r="Z22" s="92"/>
      <c r="AA22" s="92"/>
      <c r="AB22" s="4">
        <v>204579</v>
      </c>
      <c r="AC22" s="4">
        <v>1122890</v>
      </c>
      <c r="AD22" s="4">
        <v>1952204</v>
      </c>
      <c r="AE22" s="4">
        <v>6012395</v>
      </c>
      <c r="AF22" s="92"/>
      <c r="AG22" s="92"/>
      <c r="AH22" s="92"/>
      <c r="AI22" s="4">
        <v>231985</v>
      </c>
      <c r="AJ22" s="164">
        <v>705621</v>
      </c>
      <c r="AK22" s="164">
        <v>858424</v>
      </c>
      <c r="AL22" s="164">
        <v>6344958</v>
      </c>
      <c r="AP22" s="164">
        <v>-850653</v>
      </c>
      <c r="AQ22" s="93"/>
      <c r="AR22" s="93"/>
      <c r="AS22" s="93"/>
    </row>
    <row r="23" spans="1:45" x14ac:dyDescent="0.3">
      <c r="D23" s="195"/>
      <c r="E23" s="18"/>
      <c r="F23" s="8"/>
      <c r="G23" s="8"/>
      <c r="H23" s="8"/>
      <c r="I23" s="8"/>
      <c r="J23" s="8"/>
      <c r="L23" s="136"/>
      <c r="N23" s="47"/>
      <c r="AQ23" s="47"/>
      <c r="AR23" s="47"/>
      <c r="AS23" s="47"/>
    </row>
    <row r="24" spans="1:45" x14ac:dyDescent="0.3">
      <c r="D24" s="192" t="s">
        <v>122</v>
      </c>
      <c r="E24" s="18"/>
      <c r="F24" s="88">
        <v>-30603</v>
      </c>
      <c r="G24" s="88">
        <v>-28664</v>
      </c>
      <c r="H24" s="88">
        <f>X24</f>
        <v>76418</v>
      </c>
      <c r="I24" s="88">
        <f>AE24</f>
        <v>28335</v>
      </c>
      <c r="J24" s="88">
        <v>-295738</v>
      </c>
      <c r="L24" s="136"/>
      <c r="N24" s="42"/>
      <c r="O24" s="89">
        <v>-14863</v>
      </c>
      <c r="P24" s="89">
        <v>-18217</v>
      </c>
      <c r="Q24" s="89">
        <v>-28664</v>
      </c>
      <c r="U24" s="89">
        <v>-3069</v>
      </c>
      <c r="V24" s="89">
        <v>2428</v>
      </c>
      <c r="W24" s="89">
        <v>-101867.67434742473</v>
      </c>
      <c r="X24" s="89">
        <v>76418</v>
      </c>
      <c r="AB24" s="89">
        <v>-2467</v>
      </c>
      <c r="AC24" s="89">
        <v>282818</v>
      </c>
      <c r="AD24" s="89">
        <v>57358</v>
      </c>
      <c r="AE24" s="89">
        <v>28335</v>
      </c>
      <c r="AI24" s="89">
        <v>-48246</v>
      </c>
      <c r="AJ24" s="89">
        <v>-45042</v>
      </c>
      <c r="AK24" s="89">
        <v>-40654</v>
      </c>
      <c r="AL24" s="89">
        <v>-295738</v>
      </c>
      <c r="AP24" s="89">
        <v>98476</v>
      </c>
      <c r="AQ24" s="42"/>
      <c r="AR24" s="42"/>
      <c r="AS24" s="42"/>
    </row>
    <row r="25" spans="1:45" s="12" customFormat="1" x14ac:dyDescent="0.3">
      <c r="A25" s="92"/>
      <c r="B25" s="92"/>
      <c r="C25" s="92"/>
      <c r="D25" s="193" t="s">
        <v>256</v>
      </c>
      <c r="E25" s="97"/>
      <c r="F25" s="4">
        <v>1079407.6623319057</v>
      </c>
      <c r="G25" s="4">
        <v>3074043</v>
      </c>
      <c r="H25" s="4">
        <f>X25</f>
        <v>3638324</v>
      </c>
      <c r="I25" s="4">
        <f>AE25</f>
        <v>6040730</v>
      </c>
      <c r="J25" s="4">
        <v>6049220</v>
      </c>
      <c r="K25" s="92"/>
      <c r="L25" s="136"/>
      <c r="M25" s="92"/>
      <c r="N25" s="93"/>
      <c r="O25" s="13">
        <f>O24+O22</f>
        <v>497116</v>
      </c>
      <c r="P25" s="13">
        <f>P24+P22</f>
        <v>1332737.9386190483</v>
      </c>
      <c r="Q25" s="13">
        <f>Q24+Q22</f>
        <v>3074043.5140448199</v>
      </c>
      <c r="R25" s="92"/>
      <c r="S25" s="92"/>
      <c r="T25" s="92"/>
      <c r="U25" s="13">
        <v>590403</v>
      </c>
      <c r="V25" s="13">
        <v>1162881</v>
      </c>
      <c r="W25" s="13">
        <v>1335110</v>
      </c>
      <c r="X25" s="13">
        <v>3638324</v>
      </c>
      <c r="Y25" s="92"/>
      <c r="Z25" s="92"/>
      <c r="AA25" s="92"/>
      <c r="AB25" s="13">
        <v>202112</v>
      </c>
      <c r="AC25" s="13">
        <v>1405708</v>
      </c>
      <c r="AD25" s="13">
        <v>2009562</v>
      </c>
      <c r="AE25" s="13">
        <v>6040730</v>
      </c>
      <c r="AF25" s="92"/>
      <c r="AG25" s="92"/>
      <c r="AH25" s="92"/>
      <c r="AI25" s="13">
        <v>183739</v>
      </c>
      <c r="AJ25" s="164">
        <v>660579</v>
      </c>
      <c r="AK25" s="164">
        <v>817770</v>
      </c>
      <c r="AL25" s="164">
        <v>6049220</v>
      </c>
      <c r="AM25" s="164"/>
      <c r="AP25" s="164">
        <v>-752177</v>
      </c>
      <c r="AQ25" s="93"/>
      <c r="AR25" s="93"/>
      <c r="AS25" s="93"/>
    </row>
    <row r="26" spans="1:45" x14ac:dyDescent="0.3">
      <c r="D26" s="196"/>
      <c r="E26" s="19"/>
      <c r="F26" s="8"/>
      <c r="G26" s="8"/>
      <c r="H26" s="90"/>
      <c r="I26" s="90"/>
      <c r="J26" s="90"/>
      <c r="L26" s="136"/>
      <c r="N26" s="42"/>
      <c r="AQ26" s="42"/>
      <c r="AR26" s="42"/>
      <c r="AS26" s="42"/>
    </row>
    <row r="27" spans="1:45" x14ac:dyDescent="0.3">
      <c r="D27" s="197" t="s">
        <v>9</v>
      </c>
      <c r="E27" s="14"/>
      <c r="F27" s="90">
        <v>0</v>
      </c>
      <c r="G27" s="90">
        <v>0</v>
      </c>
      <c r="H27" s="88">
        <f>X27</f>
        <v>-8001</v>
      </c>
      <c r="I27" s="88">
        <f>AE27</f>
        <v>8876</v>
      </c>
      <c r="J27" s="88">
        <v>-18744</v>
      </c>
      <c r="L27" s="136"/>
      <c r="N27" s="42"/>
      <c r="O27" s="88">
        <v>0</v>
      </c>
      <c r="P27" s="88">
        <v>0</v>
      </c>
      <c r="Q27" s="88">
        <v>0</v>
      </c>
      <c r="U27" s="88">
        <v>0</v>
      </c>
      <c r="V27" s="88">
        <v>0</v>
      </c>
      <c r="W27" s="88">
        <v>0</v>
      </c>
      <c r="X27" s="88">
        <v>-8001</v>
      </c>
      <c r="AB27" s="88">
        <v>-1815</v>
      </c>
      <c r="AC27" s="88">
        <v>-10497</v>
      </c>
      <c r="AD27" s="88">
        <v>78</v>
      </c>
      <c r="AE27" s="88">
        <v>8876</v>
      </c>
      <c r="AI27" s="88">
        <v>-17225</v>
      </c>
      <c r="AJ27" s="89">
        <v>-21158</v>
      </c>
      <c r="AK27" s="89">
        <v>-18268</v>
      </c>
      <c r="AL27" s="89">
        <v>-18744</v>
      </c>
      <c r="AP27" s="89">
        <v>1</v>
      </c>
      <c r="AQ27" s="42"/>
      <c r="AR27" s="42"/>
      <c r="AS27" s="42"/>
    </row>
    <row r="28" spans="1:45" s="12" customFormat="1" x14ac:dyDescent="0.3">
      <c r="A28" s="92"/>
      <c r="B28" s="92"/>
      <c r="C28" s="92"/>
      <c r="D28" s="198" t="s">
        <v>262</v>
      </c>
      <c r="E28" s="97"/>
      <c r="F28" s="21">
        <v>0</v>
      </c>
      <c r="G28" s="21">
        <v>0</v>
      </c>
      <c r="H28" s="21">
        <f>X28</f>
        <v>-8001</v>
      </c>
      <c r="I28" s="21">
        <f>AE28</f>
        <v>8876</v>
      </c>
      <c r="J28" s="21">
        <v>-18744</v>
      </c>
      <c r="K28" s="92"/>
      <c r="L28" s="136"/>
      <c r="M28" s="92"/>
      <c r="N28" s="93"/>
      <c r="O28" s="36">
        <f>O27</f>
        <v>0</v>
      </c>
      <c r="P28" s="36">
        <f>P27</f>
        <v>0</v>
      </c>
      <c r="Q28" s="36">
        <f>Q27</f>
        <v>0</v>
      </c>
      <c r="R28" s="92"/>
      <c r="S28" s="92"/>
      <c r="T28" s="92"/>
      <c r="U28" s="36">
        <v>0</v>
      </c>
      <c r="V28" s="36">
        <v>0</v>
      </c>
      <c r="W28" s="36">
        <v>0</v>
      </c>
      <c r="X28" s="36">
        <v>-8001</v>
      </c>
      <c r="Y28" s="92"/>
      <c r="Z28" s="92"/>
      <c r="AA28" s="92"/>
      <c r="AB28" s="36">
        <v>-1815</v>
      </c>
      <c r="AC28" s="36">
        <v>-10497</v>
      </c>
      <c r="AD28" s="36">
        <v>78</v>
      </c>
      <c r="AE28" s="36">
        <v>8876</v>
      </c>
      <c r="AF28" s="92"/>
      <c r="AG28" s="92"/>
      <c r="AH28" s="92"/>
      <c r="AI28" s="36">
        <v>-17225</v>
      </c>
      <c r="AJ28" s="164">
        <v>-21158</v>
      </c>
      <c r="AK28" s="164">
        <v>-18268</v>
      </c>
      <c r="AL28" s="164">
        <v>-18744</v>
      </c>
      <c r="AM28" s="164"/>
      <c r="AP28" s="164">
        <v>1</v>
      </c>
      <c r="AQ28" s="93"/>
      <c r="AR28" s="93"/>
      <c r="AS28" s="93"/>
    </row>
    <row r="29" spans="1:45" s="12" customFormat="1" x14ac:dyDescent="0.3">
      <c r="A29" s="92"/>
      <c r="B29" s="92"/>
      <c r="C29" s="92"/>
      <c r="D29" s="198" t="s">
        <v>248</v>
      </c>
      <c r="E29" s="96"/>
      <c r="F29" s="21">
        <v>1079407.6623319057</v>
      </c>
      <c r="G29" s="21">
        <v>3074043</v>
      </c>
      <c r="H29" s="21">
        <f>X29</f>
        <v>3630323</v>
      </c>
      <c r="I29" s="21">
        <f>AE29</f>
        <v>6049606</v>
      </c>
      <c r="J29" s="21">
        <v>6030476</v>
      </c>
      <c r="K29" s="92"/>
      <c r="L29" s="136"/>
      <c r="M29" s="92"/>
      <c r="N29" s="93"/>
      <c r="O29" s="21">
        <v>497116</v>
      </c>
      <c r="P29" s="21">
        <v>1332737.9386190483</v>
      </c>
      <c r="Q29" s="21">
        <v>3074043.5140448199</v>
      </c>
      <c r="R29" s="92"/>
      <c r="S29" s="92"/>
      <c r="T29" s="92"/>
      <c r="U29" s="21">
        <v>590403</v>
      </c>
      <c r="V29" s="13">
        <v>1162881</v>
      </c>
      <c r="W29" s="21">
        <v>1335110.092161797</v>
      </c>
      <c r="X29" s="21">
        <v>3630323</v>
      </c>
      <c r="Y29" s="92"/>
      <c r="Z29" s="92"/>
      <c r="AA29" s="92"/>
      <c r="AB29" s="21">
        <v>200297</v>
      </c>
      <c r="AC29" s="21">
        <v>1395211</v>
      </c>
      <c r="AD29" s="21">
        <v>2009640</v>
      </c>
      <c r="AE29" s="21">
        <v>6049606</v>
      </c>
      <c r="AF29" s="92"/>
      <c r="AG29" s="92"/>
      <c r="AH29" s="92"/>
      <c r="AI29" s="21">
        <v>166514</v>
      </c>
      <c r="AJ29" s="21">
        <v>639421</v>
      </c>
      <c r="AK29" s="21">
        <v>799502</v>
      </c>
      <c r="AL29" s="21">
        <v>6030476</v>
      </c>
      <c r="AM29" s="21"/>
      <c r="AP29" s="21">
        <v>-752176</v>
      </c>
      <c r="AQ29" s="93"/>
      <c r="AR29" s="93"/>
      <c r="AS29" s="93"/>
    </row>
    <row r="30" spans="1:45" x14ac:dyDescent="0.3">
      <c r="D30" s="196"/>
      <c r="E30" s="19"/>
      <c r="F30" s="8"/>
      <c r="G30" s="8"/>
      <c r="H30" s="90"/>
      <c r="I30" s="90"/>
      <c r="J30" s="90"/>
      <c r="L30" s="136"/>
      <c r="N30" s="47"/>
      <c r="AL30" s="92"/>
      <c r="AP30" s="92"/>
      <c r="AQ30" s="47"/>
      <c r="AR30" s="47"/>
      <c r="AS30" s="47"/>
    </row>
    <row r="31" spans="1:45" s="12" customFormat="1" x14ac:dyDescent="0.3">
      <c r="A31" s="92"/>
      <c r="B31" s="92"/>
      <c r="C31" s="92"/>
      <c r="D31" s="198" t="s">
        <v>257</v>
      </c>
      <c r="E31" s="25"/>
      <c r="K31" s="92"/>
      <c r="L31" s="136"/>
      <c r="M31" s="92"/>
      <c r="N31" s="93"/>
      <c r="R31" s="92"/>
      <c r="S31" s="92"/>
      <c r="Z31" s="92"/>
      <c r="AA31" s="92"/>
      <c r="AB31" s="47"/>
      <c r="AC31" s="47"/>
      <c r="AD31" s="47"/>
      <c r="AE31" s="47"/>
      <c r="AG31" s="92"/>
      <c r="AH31" s="92"/>
      <c r="AI31" s="47"/>
      <c r="AJ31" s="47"/>
      <c r="AK31" s="47"/>
      <c r="AL31" s="47"/>
      <c r="AP31" s="47"/>
      <c r="AQ31" s="93"/>
      <c r="AR31" s="93"/>
      <c r="AS31" s="93"/>
    </row>
    <row r="32" spans="1:45" x14ac:dyDescent="0.3">
      <c r="D32" s="197" t="s">
        <v>109</v>
      </c>
      <c r="F32" s="88">
        <v>859616</v>
      </c>
      <c r="G32" s="88">
        <v>2480940</v>
      </c>
      <c r="H32" s="88">
        <f>X32</f>
        <v>3538468</v>
      </c>
      <c r="I32" s="88">
        <f>AE32</f>
        <v>5819686</v>
      </c>
      <c r="J32" s="88">
        <v>5853379</v>
      </c>
      <c r="L32" s="136"/>
      <c r="N32" s="42"/>
      <c r="O32" s="35">
        <v>395191</v>
      </c>
      <c r="P32" s="35">
        <v>1060111</v>
      </c>
      <c r="Q32" s="35">
        <f>G32</f>
        <v>2480940</v>
      </c>
      <c r="U32" s="35">
        <v>590403</v>
      </c>
      <c r="V32" s="35">
        <f>V29</f>
        <v>1162881</v>
      </c>
      <c r="W32" s="35">
        <v>1337286</v>
      </c>
      <c r="X32" s="35">
        <v>3538468</v>
      </c>
      <c r="AB32" s="35">
        <v>229106</v>
      </c>
      <c r="AC32" s="35">
        <v>1463689</v>
      </c>
      <c r="AD32" s="35">
        <v>1807816</v>
      </c>
      <c r="AE32" s="35">
        <v>5819686</v>
      </c>
      <c r="AI32" s="35">
        <v>220170</v>
      </c>
      <c r="AJ32" s="35">
        <v>749774</v>
      </c>
      <c r="AK32" s="35">
        <v>835273</v>
      </c>
      <c r="AL32" s="35">
        <v>5853379</v>
      </c>
      <c r="AM32" s="12"/>
      <c r="AP32" s="35">
        <v>-561872</v>
      </c>
      <c r="AQ32" s="42"/>
      <c r="AR32" s="42"/>
      <c r="AS32" s="42"/>
    </row>
    <row r="33" spans="1:45" x14ac:dyDescent="0.3">
      <c r="D33" s="197" t="s">
        <v>110</v>
      </c>
      <c r="F33" s="88">
        <v>219792</v>
      </c>
      <c r="G33" s="88">
        <v>593103</v>
      </c>
      <c r="H33" s="88">
        <f>X33</f>
        <v>99856</v>
      </c>
      <c r="I33" s="88">
        <f>AE33</f>
        <v>221044</v>
      </c>
      <c r="J33" s="88">
        <v>195841</v>
      </c>
      <c r="L33" s="136"/>
      <c r="N33" s="42"/>
      <c r="O33" s="35">
        <v>101925</v>
      </c>
      <c r="P33" s="35">
        <v>272627</v>
      </c>
      <c r="Q33" s="35">
        <f>G33</f>
        <v>593103</v>
      </c>
      <c r="U33" s="35">
        <v>0</v>
      </c>
      <c r="V33" s="35">
        <v>0</v>
      </c>
      <c r="W33" s="35">
        <v>-2176</v>
      </c>
      <c r="X33" s="35">
        <v>99856</v>
      </c>
      <c r="AB33" s="35">
        <v>-26994</v>
      </c>
      <c r="AC33" s="35">
        <v>-57981</v>
      </c>
      <c r="AD33" s="35">
        <v>201746</v>
      </c>
      <c r="AE33" s="35">
        <v>221044</v>
      </c>
      <c r="AI33" s="35">
        <v>-36431</v>
      </c>
      <c r="AJ33" s="35">
        <v>-89195</v>
      </c>
      <c r="AK33" s="35">
        <v>-17503</v>
      </c>
      <c r="AL33" s="35">
        <v>195841</v>
      </c>
      <c r="AM33" s="12"/>
      <c r="AP33" s="35">
        <v>-190305</v>
      </c>
      <c r="AQ33" s="42"/>
      <c r="AR33" s="42"/>
      <c r="AS33" s="42"/>
    </row>
    <row r="34" spans="1:45" s="12" customFormat="1" x14ac:dyDescent="0.3">
      <c r="A34" s="92"/>
      <c r="B34" s="92"/>
      <c r="C34" s="92"/>
      <c r="D34" s="198" t="s">
        <v>258</v>
      </c>
      <c r="E34" s="25"/>
      <c r="F34" s="21">
        <v>1079408</v>
      </c>
      <c r="G34" s="21">
        <v>3074043</v>
      </c>
      <c r="H34" s="21">
        <f>X34</f>
        <v>3638324</v>
      </c>
      <c r="I34" s="21">
        <f>AE34</f>
        <v>6040730</v>
      </c>
      <c r="J34" s="21">
        <v>6049220</v>
      </c>
      <c r="K34" s="92"/>
      <c r="L34" s="136"/>
      <c r="M34" s="92"/>
      <c r="N34" s="93"/>
      <c r="O34" s="13">
        <f>SUM(O32:O33)</f>
        <v>497116</v>
      </c>
      <c r="P34" s="13">
        <f>SUM(P32:P33)</f>
        <v>1332738</v>
      </c>
      <c r="Q34" s="13">
        <f>SUM(Q32:Q33)</f>
        <v>3074043</v>
      </c>
      <c r="R34" s="137"/>
      <c r="S34" s="137"/>
      <c r="T34" s="137"/>
      <c r="U34" s="13">
        <f>SUM(U32:U33)</f>
        <v>590403</v>
      </c>
      <c r="V34" s="13">
        <f>SUM(V32:V33)</f>
        <v>1162881</v>
      </c>
      <c r="W34" s="13">
        <f>SUM(W32:W33)</f>
        <v>1335110</v>
      </c>
      <c r="X34" s="13">
        <v>3638324</v>
      </c>
      <c r="Y34" s="137"/>
      <c r="Z34" s="137"/>
      <c r="AA34" s="137"/>
      <c r="AB34" s="13">
        <v>202112</v>
      </c>
      <c r="AC34" s="13">
        <v>1405708</v>
      </c>
      <c r="AD34" s="13">
        <v>2009562</v>
      </c>
      <c r="AE34" s="13">
        <v>6040730</v>
      </c>
      <c r="AF34" s="137"/>
      <c r="AG34" s="137"/>
      <c r="AH34" s="137"/>
      <c r="AI34" s="13">
        <v>183739</v>
      </c>
      <c r="AJ34" s="13">
        <v>660579</v>
      </c>
      <c r="AK34" s="13">
        <v>817770</v>
      </c>
      <c r="AL34" s="13">
        <v>6049220</v>
      </c>
      <c r="AP34" s="13">
        <v>-752177</v>
      </c>
      <c r="AQ34" s="93"/>
      <c r="AR34" s="93"/>
      <c r="AS34" s="93"/>
    </row>
    <row r="35" spans="1:45" x14ac:dyDescent="0.3">
      <c r="D35" s="199"/>
      <c r="L35" s="136"/>
      <c r="N35" s="47"/>
      <c r="AM35" s="12"/>
      <c r="AQ35" s="47"/>
      <c r="AR35" s="47"/>
      <c r="AS35" s="47"/>
    </row>
    <row r="36" spans="1:45" s="12" customFormat="1" x14ac:dyDescent="0.3">
      <c r="A36" s="92"/>
      <c r="B36" s="92"/>
      <c r="C36" s="92"/>
      <c r="D36" s="198" t="s">
        <v>249</v>
      </c>
      <c r="E36" s="25"/>
      <c r="K36" s="92"/>
      <c r="L36" s="136"/>
      <c r="M36" s="92"/>
      <c r="N36" s="93"/>
      <c r="R36" s="92"/>
      <c r="S36" s="92"/>
      <c r="T36" s="92"/>
      <c r="Y36" s="92"/>
      <c r="Z36" s="92"/>
      <c r="AA36" s="92"/>
      <c r="AF36" s="92"/>
      <c r="AG36" s="92"/>
      <c r="AH36" s="92"/>
      <c r="AI36" s="10"/>
      <c r="AJ36" s="10"/>
      <c r="AK36" s="10"/>
      <c r="AL36" s="10"/>
      <c r="AP36" s="10"/>
      <c r="AQ36" s="93"/>
      <c r="AR36" s="93"/>
      <c r="AS36" s="93"/>
    </row>
    <row r="37" spans="1:45" x14ac:dyDescent="0.3">
      <c r="D37" s="197" t="s">
        <v>109</v>
      </c>
      <c r="F37" s="88">
        <v>859616</v>
      </c>
      <c r="G37" s="88">
        <v>2480940</v>
      </c>
      <c r="H37" s="88">
        <f>X37</f>
        <v>3533364</v>
      </c>
      <c r="I37" s="88">
        <f>AE37</f>
        <v>5827277</v>
      </c>
      <c r="J37" s="88">
        <v>5839187</v>
      </c>
      <c r="L37" s="136"/>
      <c r="N37" s="42"/>
      <c r="O37" s="35">
        <f>O32</f>
        <v>395191</v>
      </c>
      <c r="P37" s="35">
        <f>P32</f>
        <v>1060111</v>
      </c>
      <c r="Q37" s="35">
        <f>G37</f>
        <v>2480940</v>
      </c>
      <c r="U37" s="35">
        <f>U32</f>
        <v>590403</v>
      </c>
      <c r="V37" s="35">
        <f>V32</f>
        <v>1162881</v>
      </c>
      <c r="W37" s="35">
        <f>W32</f>
        <v>1337286</v>
      </c>
      <c r="X37" s="35">
        <v>3533364</v>
      </c>
      <c r="AB37" s="35">
        <v>227829</v>
      </c>
      <c r="AC37" s="35">
        <v>1456417</v>
      </c>
      <c r="AD37" s="35">
        <v>1808664</v>
      </c>
      <c r="AE37" s="35">
        <v>5827277</v>
      </c>
      <c r="AI37" s="35">
        <v>207116</v>
      </c>
      <c r="AJ37" s="35">
        <v>733801</v>
      </c>
      <c r="AK37" s="35">
        <v>821321</v>
      </c>
      <c r="AL37" s="35">
        <v>5839187</v>
      </c>
      <c r="AM37" s="12"/>
      <c r="AP37" s="35">
        <v>-562058</v>
      </c>
      <c r="AQ37" s="42"/>
      <c r="AR37" s="42"/>
      <c r="AS37" s="42"/>
    </row>
    <row r="38" spans="1:45" x14ac:dyDescent="0.3">
      <c r="D38" s="197" t="s">
        <v>110</v>
      </c>
      <c r="F38" s="88">
        <v>219792</v>
      </c>
      <c r="G38" s="88">
        <v>593103</v>
      </c>
      <c r="H38" s="88">
        <f>X38</f>
        <v>96959</v>
      </c>
      <c r="I38" s="88">
        <f>AE38</f>
        <v>222329</v>
      </c>
      <c r="J38" s="88">
        <v>191289</v>
      </c>
      <c r="L38" s="136"/>
      <c r="N38" s="42"/>
      <c r="O38" s="35">
        <f>O33</f>
        <v>101925</v>
      </c>
      <c r="P38" s="35">
        <f>P33</f>
        <v>272627</v>
      </c>
      <c r="Q38" s="35">
        <f>G38</f>
        <v>593103</v>
      </c>
      <c r="U38" s="35">
        <v>0</v>
      </c>
      <c r="V38" s="35">
        <v>0</v>
      </c>
      <c r="W38" s="35">
        <f>W33</f>
        <v>-2176</v>
      </c>
      <c r="X38" s="35">
        <v>96959</v>
      </c>
      <c r="AB38" s="35">
        <v>-27532</v>
      </c>
      <c r="AC38" s="35">
        <v>-61206</v>
      </c>
      <c r="AD38" s="35">
        <v>200976</v>
      </c>
      <c r="AE38" s="35">
        <v>222329</v>
      </c>
      <c r="AI38" s="35">
        <v>-40602</v>
      </c>
      <c r="AJ38" s="35">
        <v>-94380</v>
      </c>
      <c r="AK38" s="35">
        <v>-21819</v>
      </c>
      <c r="AL38" s="35">
        <v>191289</v>
      </c>
      <c r="AM38" s="12"/>
      <c r="AP38" s="35">
        <v>-190118</v>
      </c>
      <c r="AQ38" s="42"/>
      <c r="AR38" s="42"/>
      <c r="AS38" s="42"/>
    </row>
    <row r="39" spans="1:45" s="12" customFormat="1" x14ac:dyDescent="0.3">
      <c r="A39" s="92"/>
      <c r="B39" s="92"/>
      <c r="C39" s="92"/>
      <c r="D39" s="198" t="s">
        <v>250</v>
      </c>
      <c r="E39" s="25"/>
      <c r="F39" s="21">
        <v>1079408</v>
      </c>
      <c r="G39" s="21">
        <v>3074043</v>
      </c>
      <c r="H39" s="21">
        <f>X39</f>
        <v>3630323</v>
      </c>
      <c r="I39" s="21">
        <f>AE39</f>
        <v>6049606</v>
      </c>
      <c r="J39" s="21">
        <v>6030476</v>
      </c>
      <c r="K39" s="92"/>
      <c r="L39" s="136"/>
      <c r="M39" s="92"/>
      <c r="N39" s="93"/>
      <c r="O39" s="13">
        <f>SUM(O37:O38)</f>
        <v>497116</v>
      </c>
      <c r="P39" s="13">
        <f>SUM(P37:P38)</f>
        <v>1332738</v>
      </c>
      <c r="Q39" s="13">
        <f>SUM(Q37:Q38)</f>
        <v>3074043</v>
      </c>
      <c r="R39" s="137"/>
      <c r="S39" s="137"/>
      <c r="T39" s="137"/>
      <c r="U39" s="13">
        <f>SUM(U37:U38)</f>
        <v>590403</v>
      </c>
      <c r="V39" s="13">
        <f>SUM(V37:V38)</f>
        <v>1162881</v>
      </c>
      <c r="W39" s="13">
        <f>SUM(W37:W38)</f>
        <v>1335110</v>
      </c>
      <c r="X39" s="13">
        <v>3630323</v>
      </c>
      <c r="Y39" s="137"/>
      <c r="Z39" s="137"/>
      <c r="AA39" s="137"/>
      <c r="AB39" s="13">
        <v>200297</v>
      </c>
      <c r="AC39" s="13">
        <v>1395211</v>
      </c>
      <c r="AD39" s="13">
        <v>2009640</v>
      </c>
      <c r="AE39" s="13">
        <v>6049606</v>
      </c>
      <c r="AF39" s="137"/>
      <c r="AG39" s="137"/>
      <c r="AH39" s="137"/>
      <c r="AI39" s="13">
        <v>166514</v>
      </c>
      <c r="AJ39" s="36">
        <v>639421</v>
      </c>
      <c r="AK39" s="36">
        <v>799502</v>
      </c>
      <c r="AL39" s="36">
        <v>6030476</v>
      </c>
      <c r="AP39" s="36">
        <v>-752176</v>
      </c>
      <c r="AQ39" s="93"/>
      <c r="AR39" s="93"/>
      <c r="AS39" s="93"/>
    </row>
    <row r="40" spans="1:45" x14ac:dyDescent="0.3">
      <c r="D40" s="199"/>
      <c r="L40" s="136"/>
      <c r="N40" s="47"/>
      <c r="AQ40" s="47"/>
      <c r="AR40" s="47"/>
      <c r="AS40" s="47"/>
    </row>
    <row r="41" spans="1:45" x14ac:dyDescent="0.3">
      <c r="D41" s="199"/>
      <c r="L41" s="136"/>
      <c r="N41" s="47"/>
      <c r="AQ41" s="47"/>
      <c r="AR41" s="47"/>
      <c r="AS41" s="47"/>
    </row>
    <row r="42" spans="1:45" s="12" customFormat="1" x14ac:dyDescent="0.3">
      <c r="A42" s="92"/>
      <c r="B42" s="92"/>
      <c r="C42" s="92"/>
      <c r="D42" s="198" t="s">
        <v>259</v>
      </c>
      <c r="E42" s="25"/>
      <c r="K42" s="92"/>
      <c r="L42" s="136"/>
      <c r="M42" s="92"/>
      <c r="N42" s="93"/>
      <c r="R42" s="92"/>
      <c r="S42" s="92"/>
      <c r="T42" s="92"/>
      <c r="Y42" s="92"/>
      <c r="Z42" s="92"/>
      <c r="AA42" s="92"/>
      <c r="AF42" s="92"/>
      <c r="AG42" s="92"/>
      <c r="AH42" s="92"/>
      <c r="AI42" s="10"/>
      <c r="AJ42" s="10"/>
      <c r="AK42" s="10"/>
      <c r="AL42" s="10"/>
      <c r="AP42" s="10"/>
      <c r="AQ42" s="93"/>
      <c r="AR42" s="93"/>
      <c r="AS42" s="93"/>
    </row>
    <row r="43" spans="1:45" x14ac:dyDescent="0.3">
      <c r="D43" s="197" t="s">
        <v>251</v>
      </c>
      <c r="F43" s="91">
        <v>5.3970399999999996</v>
      </c>
      <c r="G43" s="91">
        <v>15.37</v>
      </c>
      <c r="H43" s="91">
        <f>X43</f>
        <v>21.13</v>
      </c>
      <c r="I43" s="91">
        <f>AE43</f>
        <v>29.09</v>
      </c>
      <c r="J43" s="91">
        <v>29.11</v>
      </c>
      <c r="L43" s="136"/>
      <c r="N43" s="42"/>
      <c r="O43" s="35">
        <v>0</v>
      </c>
      <c r="P43" s="35">
        <v>0</v>
      </c>
      <c r="Q43" s="103">
        <f>G43</f>
        <v>15.37</v>
      </c>
      <c r="U43" s="103">
        <v>6.29</v>
      </c>
      <c r="V43" s="103">
        <v>7.9</v>
      </c>
      <c r="W43" s="103">
        <v>7.99</v>
      </c>
      <c r="X43" s="103">
        <v>21.13</v>
      </c>
      <c r="AB43" s="103">
        <v>1.1499999999999999</v>
      </c>
      <c r="AC43" s="103">
        <v>7.03</v>
      </c>
      <c r="AD43" s="103">
        <v>9.0399999999999991</v>
      </c>
      <c r="AE43" s="103">
        <v>29.09</v>
      </c>
      <c r="AI43" s="103">
        <v>1.0900000000000001</v>
      </c>
      <c r="AJ43" s="103">
        <v>3.28</v>
      </c>
      <c r="AK43" s="103">
        <v>4.1500000000000004</v>
      </c>
      <c r="AL43" s="103">
        <v>29.11</v>
      </c>
      <c r="AP43" s="103">
        <v>-2.79</v>
      </c>
      <c r="AQ43" s="42"/>
      <c r="AR43" s="42"/>
      <c r="AS43" s="42"/>
    </row>
    <row r="44" spans="1:45" x14ac:dyDescent="0.3">
      <c r="D44" s="199"/>
      <c r="N44" s="92"/>
      <c r="AJ44" s="172"/>
      <c r="AK44" s="92"/>
      <c r="AL44" s="92"/>
      <c r="AP44" s="92"/>
      <c r="AQ44" s="92"/>
      <c r="AR44" s="92"/>
      <c r="AS44" s="92"/>
    </row>
    <row r="45" spans="1:45" x14ac:dyDescent="0.3">
      <c r="D45" s="199"/>
      <c r="N45" s="92"/>
      <c r="V45" s="182"/>
      <c r="AJ45" s="172"/>
      <c r="AK45" s="92"/>
      <c r="AL45" s="92"/>
      <c r="AP45" s="92"/>
      <c r="AQ45" s="92"/>
      <c r="AR45" s="92"/>
      <c r="AS45" s="92"/>
    </row>
    <row r="46" spans="1:45" x14ac:dyDescent="0.3">
      <c r="D46" s="199"/>
      <c r="N46" s="92"/>
      <c r="AJ46" s="172"/>
      <c r="AK46" s="92"/>
      <c r="AL46" s="92"/>
      <c r="AP46" s="92"/>
      <c r="AQ46" s="92"/>
      <c r="AR46" s="92"/>
      <c r="AS46" s="92"/>
    </row>
    <row r="47" spans="1:45" s="130" customFormat="1" x14ac:dyDescent="0.3">
      <c r="A47" s="132"/>
      <c r="B47" s="132"/>
      <c r="C47" s="132"/>
      <c r="D47" s="200" t="s">
        <v>111</v>
      </c>
      <c r="E47" s="133"/>
      <c r="K47" s="132"/>
      <c r="L47" s="132"/>
      <c r="M47" s="132"/>
      <c r="N47" s="93"/>
      <c r="R47" s="132"/>
      <c r="S47" s="132"/>
      <c r="T47" s="132"/>
      <c r="Y47" s="132"/>
      <c r="Z47" s="132"/>
      <c r="AA47" s="132"/>
      <c r="AF47" s="132"/>
      <c r="AG47" s="132"/>
      <c r="AH47" s="132"/>
      <c r="AJ47" s="172"/>
      <c r="AK47" s="172"/>
      <c r="AL47" s="172"/>
      <c r="AP47" s="172"/>
      <c r="AQ47" s="93"/>
      <c r="AR47" s="93"/>
      <c r="AS47" s="93"/>
    </row>
    <row r="48" spans="1:45" s="130" customFormat="1" x14ac:dyDescent="0.3">
      <c r="A48" s="132"/>
      <c r="B48" s="132"/>
      <c r="C48" s="132"/>
      <c r="D48" s="200" t="s">
        <v>252</v>
      </c>
      <c r="E48" s="133"/>
      <c r="H48" s="135">
        <f>X48</f>
        <v>4428071</v>
      </c>
      <c r="I48" s="135">
        <f>AE48</f>
        <v>6452074</v>
      </c>
      <c r="J48" s="135">
        <v>6300370</v>
      </c>
      <c r="K48" s="132"/>
      <c r="L48" s="132"/>
      <c r="M48" s="132"/>
      <c r="N48" s="93"/>
      <c r="R48" s="132"/>
      <c r="S48" s="132"/>
      <c r="T48" s="132"/>
      <c r="W48" s="131">
        <v>1444018</v>
      </c>
      <c r="X48" s="131">
        <v>4428071</v>
      </c>
      <c r="Y48" s="132"/>
      <c r="Z48" s="132"/>
      <c r="AA48" s="132"/>
      <c r="AC48" s="131">
        <v>1405718</v>
      </c>
      <c r="AD48" s="131">
        <v>2419883</v>
      </c>
      <c r="AE48" s="131">
        <v>6452074</v>
      </c>
      <c r="AF48" s="132"/>
      <c r="AG48" s="132"/>
      <c r="AH48" s="132"/>
      <c r="AI48" s="131">
        <v>258592</v>
      </c>
      <c r="AJ48" s="131">
        <v>601374</v>
      </c>
      <c r="AK48" s="131">
        <v>1011775</v>
      </c>
      <c r="AL48" s="131">
        <v>6300370</v>
      </c>
      <c r="AP48" s="131">
        <v>-707267</v>
      </c>
      <c r="AQ48" s="93"/>
      <c r="AR48" s="93"/>
      <c r="AS48" s="93"/>
    </row>
    <row r="49" spans="1:45" s="130" customFormat="1" x14ac:dyDescent="0.3">
      <c r="A49" s="132"/>
      <c r="B49" s="132"/>
      <c r="C49" s="132"/>
      <c r="D49" s="201" t="s">
        <v>253</v>
      </c>
      <c r="E49" s="133"/>
      <c r="F49" s="135">
        <v>1079408</v>
      </c>
      <c r="G49" s="135">
        <v>3074043</v>
      </c>
      <c r="H49" s="135">
        <f>X49</f>
        <v>4420070</v>
      </c>
      <c r="I49" s="135">
        <f>AE49</f>
        <v>6460950</v>
      </c>
      <c r="J49" s="135">
        <v>6281626</v>
      </c>
      <c r="K49" s="132"/>
      <c r="L49" s="132"/>
      <c r="M49" s="132"/>
      <c r="N49" s="93"/>
      <c r="O49" s="131">
        <v>497116</v>
      </c>
      <c r="P49" s="131">
        <v>1332738</v>
      </c>
      <c r="Q49" s="131">
        <v>3074043</v>
      </c>
      <c r="R49" s="132"/>
      <c r="S49" s="132"/>
      <c r="T49" s="132"/>
      <c r="U49" s="131">
        <v>590403</v>
      </c>
      <c r="V49" s="131">
        <v>1162881</v>
      </c>
      <c r="W49" s="131">
        <v>1444018</v>
      </c>
      <c r="X49" s="131">
        <v>4420070</v>
      </c>
      <c r="Y49" s="132"/>
      <c r="Z49" s="132"/>
      <c r="AA49" s="132"/>
      <c r="AB49" s="131">
        <v>200297</v>
      </c>
      <c r="AC49" s="131">
        <v>1395211</v>
      </c>
      <c r="AD49" s="131">
        <v>2419961</v>
      </c>
      <c r="AE49" s="131">
        <v>6460950</v>
      </c>
      <c r="AF49" s="132"/>
      <c r="AG49" s="132"/>
      <c r="AH49" s="132"/>
      <c r="AI49" s="131">
        <v>241367</v>
      </c>
      <c r="AJ49" s="131">
        <v>580216</v>
      </c>
      <c r="AK49" s="131">
        <v>993507</v>
      </c>
      <c r="AL49" s="131">
        <v>6281626</v>
      </c>
      <c r="AP49" s="131">
        <v>-707266</v>
      </c>
      <c r="AQ49" s="93"/>
      <c r="AR49" s="93"/>
      <c r="AS49" s="93"/>
    </row>
    <row r="50" spans="1:45" s="130" customFormat="1" x14ac:dyDescent="0.3">
      <c r="A50" s="132"/>
      <c r="B50" s="132"/>
      <c r="C50" s="132"/>
      <c r="D50" s="202"/>
      <c r="E50" s="133"/>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F50" s="134"/>
      <c r="AG50" s="134"/>
      <c r="AH50" s="134"/>
      <c r="AI50" s="134"/>
      <c r="AJ50" s="134"/>
      <c r="AK50" s="134"/>
    </row>
    <row r="51" spans="1:45" s="130" customFormat="1" x14ac:dyDescent="0.3">
      <c r="A51" s="132"/>
      <c r="B51" s="132"/>
      <c r="C51" s="132"/>
      <c r="E51" s="133"/>
      <c r="K51" s="132"/>
      <c r="L51" s="132"/>
      <c r="M51" s="132"/>
      <c r="R51" s="132"/>
      <c r="S51" s="132"/>
      <c r="T51" s="132"/>
      <c r="Y51" s="132"/>
      <c r="Z51" s="132"/>
      <c r="AA51" s="132"/>
      <c r="AD51" s="134"/>
      <c r="AF51" s="132"/>
      <c r="AG51" s="132"/>
      <c r="AH51" s="132"/>
      <c r="AK51" s="134"/>
    </row>
    <row r="52" spans="1:45" s="130" customFormat="1" x14ac:dyDescent="0.3">
      <c r="A52" s="132"/>
      <c r="B52" s="132"/>
      <c r="C52" s="132"/>
      <c r="D52" s="130" t="s">
        <v>238</v>
      </c>
      <c r="E52" s="133"/>
      <c r="K52" s="132"/>
      <c r="L52" s="132"/>
      <c r="M52" s="132"/>
      <c r="R52" s="132"/>
      <c r="S52" s="132"/>
      <c r="T52" s="132"/>
      <c r="Y52" s="132"/>
      <c r="Z52" s="132"/>
      <c r="AA52" s="132"/>
      <c r="AF52" s="132"/>
      <c r="AG52" s="132"/>
      <c r="AH52" s="132"/>
    </row>
    <row r="53" spans="1:45" s="130" customFormat="1" x14ac:dyDescent="0.3">
      <c r="A53" s="132"/>
      <c r="B53" s="132"/>
      <c r="C53" s="132"/>
      <c r="D53" s="130" t="s">
        <v>239</v>
      </c>
      <c r="E53" s="133"/>
      <c r="K53" s="132"/>
      <c r="L53" s="132"/>
      <c r="M53" s="132"/>
      <c r="R53" s="132"/>
      <c r="S53" s="132"/>
      <c r="T53" s="132"/>
      <c r="Y53" s="132"/>
      <c r="Z53" s="132"/>
      <c r="AA53" s="132"/>
      <c r="AF53" s="132"/>
      <c r="AG53" s="132"/>
      <c r="AH53" s="132"/>
    </row>
    <row r="54" spans="1:45" x14ac:dyDescent="0.3">
      <c r="D54" s="20"/>
    </row>
  </sheetData>
  <mergeCells count="5">
    <mergeCell ref="N3:Q3"/>
    <mergeCell ref="U3:X3"/>
    <mergeCell ref="AB3:AE3"/>
    <mergeCell ref="AI3:AL3"/>
    <mergeCell ref="AP3:AS3"/>
  </mergeCells>
  <hyperlinks>
    <hyperlink ref="E7" location="'Расшифровки PL'!D13" display="'Расшифровки PL'!D13" xr:uid="{0E8E2C4E-7228-4B58-B2F4-D581FBF278E4}"/>
    <hyperlink ref="E8" location="'Расшифровки PL'!D13" display="'Расшифровки PL'!D13" xr:uid="{2F6FE28C-BA43-43AA-97D4-5A6E88692807}"/>
    <hyperlink ref="E12" location="'Расшифровки PL'!D20" display="'Расшифровки PL'!D20" xr:uid="{50C5AC94-CB1A-402D-95E2-28AA6BC51EEA}"/>
    <hyperlink ref="E13" location="'Расшифровки PL'!D29" display="'Расшифровки PL'!D29" xr:uid="{E5D1D32E-E75C-4AAA-A7DB-15B402360723}"/>
    <hyperlink ref="E16" location="'Расшифровки PL'!D42" display="'Расшифровки PL'!D42" xr:uid="{69C698EC-42EE-4B38-AB2C-99552975AADB}"/>
    <hyperlink ref="E17" location="'Расшифровки PL'!D50" display="'Расшифровки PL'!D50" xr:uid="{67BD32AE-28D2-4516-AAA9-1708C6C96AB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F5C50-B8B0-4555-B4B3-072150937755}">
  <sheetPr>
    <tabColor rgb="FF002060"/>
  </sheetPr>
  <dimension ref="D3:AS63"/>
  <sheetViews>
    <sheetView showGridLines="0" zoomScaleNormal="100" workbookViewId="0">
      <pane xSplit="4" ySplit="5" topLeftCell="E17" activePane="bottomRight" state="frozen"/>
      <selection pane="topRight" activeCell="E1" sqref="E1"/>
      <selection pane="bottomLeft" activeCell="A6" sqref="A6"/>
      <selection pane="bottomRight"/>
    </sheetView>
  </sheetViews>
  <sheetFormatPr defaultColWidth="8.77734375" defaultRowHeight="13.2" x14ac:dyDescent="0.25"/>
  <cols>
    <col min="1" max="3" width="5.5546875" style="30" customWidth="1"/>
    <col min="4" max="4" width="65.44140625" style="30" customWidth="1"/>
    <col min="5" max="5" width="11.21875" style="30" customWidth="1"/>
    <col min="6" max="10" width="15.5546875" style="30" customWidth="1"/>
    <col min="11" max="11" width="5.5546875" style="35" customWidth="1"/>
    <col min="12" max="12" width="8.5546875" style="30" customWidth="1"/>
    <col min="13" max="13" width="5.5546875" style="30" customWidth="1"/>
    <col min="14" max="17" width="15.5546875" style="30" customWidth="1"/>
    <col min="18" max="18" width="5.5546875" style="30" customWidth="1"/>
    <col min="19" max="19" width="8.5546875" style="30" customWidth="1"/>
    <col min="20" max="20" width="5.5546875" style="30" customWidth="1"/>
    <col min="21" max="24" width="15.5546875" style="30" customWidth="1"/>
    <col min="25" max="25" width="5.5546875" style="30" customWidth="1"/>
    <col min="26" max="26" width="8.5546875" style="30" customWidth="1"/>
    <col min="27" max="27" width="5.5546875" style="30" customWidth="1"/>
    <col min="28" max="31" width="15.5546875" style="31" customWidth="1"/>
    <col min="32" max="32" width="5.5546875" style="30" customWidth="1"/>
    <col min="33" max="33" width="8.5546875" style="30" customWidth="1"/>
    <col min="34" max="34" width="5.5546875" style="30" customWidth="1"/>
    <col min="35" max="38" width="15.5546875" style="31" customWidth="1"/>
    <col min="39" max="41" width="8.77734375" style="30"/>
    <col min="42" max="42" width="16" style="30" customWidth="1"/>
    <col min="43" max="43" width="16.21875" style="30" customWidth="1"/>
    <col min="44" max="44" width="14.5546875" style="30" customWidth="1"/>
    <col min="45" max="45" width="14.21875" style="30" customWidth="1"/>
    <col min="46" max="16384" width="8.77734375" style="30"/>
  </cols>
  <sheetData>
    <row r="3" spans="4:45" x14ac:dyDescent="0.25">
      <c r="N3" s="190">
        <v>2022</v>
      </c>
      <c r="O3" s="190"/>
      <c r="P3" s="190"/>
      <c r="Q3" s="190"/>
      <c r="U3" s="190">
        <v>2023</v>
      </c>
      <c r="V3" s="190"/>
      <c r="W3" s="190"/>
      <c r="X3" s="190"/>
      <c r="AB3" s="190">
        <v>2024</v>
      </c>
      <c r="AC3" s="190"/>
      <c r="AD3" s="190"/>
      <c r="AE3" s="190"/>
      <c r="AI3" s="190">
        <v>2025</v>
      </c>
      <c r="AJ3" s="190"/>
      <c r="AK3" s="190"/>
      <c r="AL3" s="190"/>
      <c r="AP3" s="190">
        <v>2025</v>
      </c>
      <c r="AQ3" s="190"/>
      <c r="AR3" s="190"/>
      <c r="AS3" s="190"/>
    </row>
    <row r="4" spans="4:45" x14ac:dyDescent="0.25">
      <c r="D4" s="39" t="s">
        <v>167</v>
      </c>
      <c r="N4" s="39"/>
      <c r="O4" s="39"/>
      <c r="P4" s="39"/>
      <c r="U4" s="39"/>
      <c r="V4" s="39"/>
      <c r="W4" s="39"/>
      <c r="AB4" s="150"/>
      <c r="AC4" s="150"/>
      <c r="AD4" s="150"/>
      <c r="AI4" s="150"/>
      <c r="AJ4" s="150"/>
      <c r="AK4" s="150"/>
    </row>
    <row r="5" spans="4:45" x14ac:dyDescent="0.25">
      <c r="D5" s="56" t="s">
        <v>133</v>
      </c>
      <c r="E5" s="56"/>
      <c r="F5" s="43">
        <v>2021</v>
      </c>
      <c r="G5" s="43">
        <v>2022</v>
      </c>
      <c r="H5" s="43">
        <v>2023</v>
      </c>
      <c r="I5" s="43">
        <v>2024</v>
      </c>
      <c r="J5" s="43">
        <v>2025</v>
      </c>
      <c r="N5" s="43" t="s">
        <v>158</v>
      </c>
      <c r="O5" s="43" t="s">
        <v>159</v>
      </c>
      <c r="P5" s="43" t="s">
        <v>160</v>
      </c>
      <c r="Q5" s="43">
        <v>2022</v>
      </c>
      <c r="U5" s="43" t="s">
        <v>146</v>
      </c>
      <c r="V5" s="43" t="s">
        <v>161</v>
      </c>
      <c r="W5" s="43" t="s">
        <v>162</v>
      </c>
      <c r="X5" s="43">
        <v>2023</v>
      </c>
      <c r="AB5" s="43" t="s">
        <v>163</v>
      </c>
      <c r="AC5" s="43" t="s">
        <v>164</v>
      </c>
      <c r="AD5" s="43" t="s">
        <v>165</v>
      </c>
      <c r="AE5" s="43">
        <v>2024</v>
      </c>
      <c r="AI5" s="43" t="s">
        <v>227</v>
      </c>
      <c r="AJ5" s="43" t="s">
        <v>228</v>
      </c>
      <c r="AK5" s="43" t="s">
        <v>229</v>
      </c>
      <c r="AL5" s="43">
        <v>2025</v>
      </c>
      <c r="AP5" s="43" t="s">
        <v>245</v>
      </c>
      <c r="AQ5" s="43" t="s">
        <v>266</v>
      </c>
      <c r="AR5" s="43" t="s">
        <v>267</v>
      </c>
      <c r="AS5" s="43">
        <v>2026</v>
      </c>
    </row>
    <row r="7" spans="4:45" ht="13.8" x14ac:dyDescent="0.3">
      <c r="D7" s="76" t="s">
        <v>43</v>
      </c>
      <c r="E7" s="75"/>
      <c r="F7" s="77"/>
      <c r="G7" s="77"/>
      <c r="H7" s="77"/>
      <c r="I7" s="77"/>
      <c r="J7" s="77"/>
      <c r="N7" s="42"/>
      <c r="O7" s="77"/>
      <c r="P7" s="77"/>
      <c r="Q7" s="77"/>
      <c r="U7" s="77"/>
      <c r="V7" s="77"/>
      <c r="W7" s="77"/>
      <c r="X7" s="77"/>
      <c r="AJ7" s="151"/>
      <c r="AK7" s="151"/>
      <c r="AL7" s="151"/>
    </row>
    <row r="8" spans="4:45" ht="13.8" x14ac:dyDescent="0.3">
      <c r="D8" s="78" t="s">
        <v>8</v>
      </c>
      <c r="E8" s="79"/>
      <c r="F8" s="77">
        <v>1110011</v>
      </c>
      <c r="G8" s="77">
        <v>3102707</v>
      </c>
      <c r="H8" s="77">
        <v>3561906</v>
      </c>
      <c r="I8" s="77">
        <v>6012395</v>
      </c>
      <c r="J8" s="77">
        <v>6344958</v>
      </c>
      <c r="L8" s="35"/>
      <c r="N8" s="42"/>
      <c r="O8" s="77">
        <v>511979</v>
      </c>
      <c r="P8" s="77">
        <v>1350955</v>
      </c>
      <c r="Q8" s="77">
        <v>3102707</v>
      </c>
      <c r="U8" s="77">
        <v>593472</v>
      </c>
      <c r="V8" s="77">
        <v>1160453</v>
      </c>
      <c r="W8" s="77">
        <v>1436978</v>
      </c>
      <c r="X8" s="77">
        <v>3561906</v>
      </c>
      <c r="AB8" s="151">
        <v>204579</v>
      </c>
      <c r="AC8" s="151">
        <v>1122890</v>
      </c>
      <c r="AD8" s="151">
        <v>1952204</v>
      </c>
      <c r="AE8" s="151">
        <v>6012395</v>
      </c>
      <c r="AI8" s="151">
        <v>231985</v>
      </c>
      <c r="AJ8" s="151">
        <v>705621</v>
      </c>
      <c r="AK8" s="151">
        <v>858424</v>
      </c>
      <c r="AL8" s="151">
        <v>6344958</v>
      </c>
      <c r="AP8" s="151">
        <v>-850653</v>
      </c>
      <c r="AQ8" s="42"/>
      <c r="AR8" s="42"/>
      <c r="AS8" s="42"/>
    </row>
    <row r="9" spans="4:45" ht="13.8" x14ac:dyDescent="0.3">
      <c r="D9" s="78"/>
      <c r="E9" s="79"/>
      <c r="F9" s="77"/>
      <c r="G9" s="77"/>
      <c r="H9" s="77"/>
      <c r="I9" s="77"/>
      <c r="J9" s="77"/>
      <c r="L9" s="35"/>
      <c r="N9" s="42"/>
      <c r="O9" s="77"/>
      <c r="P9" s="77"/>
      <c r="Q9" s="77"/>
      <c r="U9" s="77"/>
      <c r="V9" s="77"/>
      <c r="W9" s="77"/>
      <c r="X9" s="77"/>
      <c r="AB9" s="151"/>
      <c r="AC9" s="151"/>
      <c r="AD9" s="151"/>
      <c r="AE9" s="151"/>
      <c r="AI9" s="151"/>
      <c r="AJ9" s="151"/>
      <c r="AK9" s="151"/>
      <c r="AL9" s="151"/>
      <c r="AP9" s="151"/>
      <c r="AQ9" s="42"/>
      <c r="AR9" s="42"/>
      <c r="AS9" s="42"/>
    </row>
    <row r="10" spans="4:45" ht="13.8" x14ac:dyDescent="0.3">
      <c r="D10" s="76" t="s">
        <v>96</v>
      </c>
      <c r="E10" s="80"/>
      <c r="F10" s="77"/>
      <c r="G10" s="77"/>
      <c r="H10" s="77"/>
      <c r="I10" s="77"/>
      <c r="J10" s="77"/>
      <c r="L10" s="35"/>
      <c r="N10" s="42"/>
      <c r="O10" s="77"/>
      <c r="P10" s="77"/>
      <c r="Q10" s="77"/>
      <c r="U10" s="77"/>
      <c r="V10" s="77"/>
      <c r="W10" s="77"/>
      <c r="X10" s="77"/>
      <c r="AB10" s="151"/>
      <c r="AC10" s="151"/>
      <c r="AD10" s="151"/>
      <c r="AE10" s="151"/>
      <c r="AI10" s="151"/>
      <c r="AJ10" s="151"/>
      <c r="AK10" s="151"/>
      <c r="AL10" s="151"/>
      <c r="AP10" s="151"/>
      <c r="AQ10" s="42"/>
      <c r="AR10" s="42"/>
      <c r="AS10" s="42"/>
    </row>
    <row r="11" spans="4:45" ht="13.8" x14ac:dyDescent="0.3">
      <c r="D11" s="78" t="s">
        <v>203</v>
      </c>
      <c r="E11" s="79"/>
      <c r="F11" s="81">
        <v>8372</v>
      </c>
      <c r="G11" s="81">
        <v>24065</v>
      </c>
      <c r="H11" s="81">
        <v>62914</v>
      </c>
      <c r="I11" s="81">
        <v>159562</v>
      </c>
      <c r="J11" s="81">
        <v>265592</v>
      </c>
      <c r="L11" s="35"/>
      <c r="N11" s="42"/>
      <c r="O11" s="81">
        <v>9438</v>
      </c>
      <c r="P11" s="81">
        <v>15650</v>
      </c>
      <c r="Q11" s="81">
        <v>24065</v>
      </c>
      <c r="U11" s="81">
        <v>10747</v>
      </c>
      <c r="V11" s="81">
        <v>26863</v>
      </c>
      <c r="W11" s="81">
        <v>46041</v>
      </c>
      <c r="X11" s="81">
        <v>62914</v>
      </c>
      <c r="AB11" s="152">
        <v>29478</v>
      </c>
      <c r="AC11" s="152">
        <v>59957</v>
      </c>
      <c r="AD11" s="152">
        <v>106252</v>
      </c>
      <c r="AE11" s="152">
        <v>159562</v>
      </c>
      <c r="AI11" s="152">
        <v>52780</v>
      </c>
      <c r="AJ11" s="151">
        <v>110517</v>
      </c>
      <c r="AK11" s="151">
        <v>181035</v>
      </c>
      <c r="AL11" s="151">
        <v>265592</v>
      </c>
      <c r="AP11" s="151">
        <v>112809</v>
      </c>
      <c r="AQ11" s="42"/>
      <c r="AR11" s="42"/>
      <c r="AS11" s="42"/>
    </row>
    <row r="12" spans="4:45" ht="13.8" x14ac:dyDescent="0.3">
      <c r="D12" s="78" t="s">
        <v>97</v>
      </c>
      <c r="E12" s="79"/>
      <c r="F12" s="81">
        <v>117005</v>
      </c>
      <c r="G12" s="81">
        <v>186966</v>
      </c>
      <c r="H12" s="81">
        <v>227622</v>
      </c>
      <c r="I12" s="81">
        <v>1165733</v>
      </c>
      <c r="J12" s="81">
        <v>1648319</v>
      </c>
      <c r="L12" s="35"/>
      <c r="N12" s="42"/>
      <c r="O12" s="81">
        <v>83645</v>
      </c>
      <c r="P12" s="81">
        <v>131030</v>
      </c>
      <c r="Q12" s="81">
        <v>186966</v>
      </c>
      <c r="U12" s="81">
        <v>38324</v>
      </c>
      <c r="V12" s="81">
        <v>78678</v>
      </c>
      <c r="W12" s="81">
        <v>130348</v>
      </c>
      <c r="X12" s="81">
        <v>227622</v>
      </c>
      <c r="AB12" s="152">
        <v>110429</v>
      </c>
      <c r="AC12" s="152">
        <v>295818</v>
      </c>
      <c r="AD12" s="152">
        <v>528692</v>
      </c>
      <c r="AE12" s="152">
        <v>1165733</v>
      </c>
      <c r="AI12" s="152">
        <v>310342</v>
      </c>
      <c r="AJ12" s="151">
        <v>736871</v>
      </c>
      <c r="AK12" s="151">
        <v>1127741</v>
      </c>
      <c r="AL12" s="151">
        <v>1648319</v>
      </c>
      <c r="AP12" s="151">
        <v>421609</v>
      </c>
      <c r="AQ12" s="42"/>
      <c r="AR12" s="42"/>
      <c r="AS12" s="42"/>
    </row>
    <row r="13" spans="4:45" ht="13.8" x14ac:dyDescent="0.3">
      <c r="D13" s="78" t="s">
        <v>221</v>
      </c>
      <c r="E13" s="78"/>
      <c r="F13" s="81">
        <v>0</v>
      </c>
      <c r="G13" s="81">
        <v>255</v>
      </c>
      <c r="H13" s="81">
        <v>3063</v>
      </c>
      <c r="I13" s="81">
        <v>-35254</v>
      </c>
      <c r="J13" s="81">
        <v>-7464</v>
      </c>
      <c r="L13" s="35"/>
      <c r="N13" s="42"/>
      <c r="O13" s="81">
        <v>0</v>
      </c>
      <c r="P13" s="81">
        <v>82</v>
      </c>
      <c r="Q13" s="81">
        <v>255</v>
      </c>
      <c r="U13" s="81">
        <v>0</v>
      </c>
      <c r="V13" s="81">
        <v>0</v>
      </c>
      <c r="W13" s="81">
        <v>856</v>
      </c>
      <c r="X13" s="81">
        <v>3063</v>
      </c>
      <c r="AB13" s="152">
        <v>0</v>
      </c>
      <c r="AC13" s="152">
        <v>0</v>
      </c>
      <c r="AD13" s="152">
        <v>9048</v>
      </c>
      <c r="AE13" s="152">
        <v>-35254</v>
      </c>
      <c r="AI13" s="152">
        <v>0</v>
      </c>
      <c r="AJ13" s="152">
        <v>0</v>
      </c>
      <c r="AK13" s="152">
        <v>0</v>
      </c>
      <c r="AL13" s="152">
        <v>-7464</v>
      </c>
      <c r="AP13" s="152">
        <v>3761</v>
      </c>
      <c r="AQ13" s="42"/>
      <c r="AR13" s="42"/>
      <c r="AS13" s="42"/>
    </row>
    <row r="14" spans="4:45" ht="13.8" x14ac:dyDescent="0.3">
      <c r="D14" s="78" t="s">
        <v>123</v>
      </c>
      <c r="E14" s="78"/>
      <c r="F14" s="81">
        <v>42559</v>
      </c>
      <c r="G14" s="81">
        <v>52845</v>
      </c>
      <c r="H14" s="81">
        <v>-4917</v>
      </c>
      <c r="I14" s="81">
        <v>-5640</v>
      </c>
      <c r="J14" s="81">
        <v>13661</v>
      </c>
      <c r="L14" s="35"/>
      <c r="N14" s="42"/>
      <c r="O14" s="81">
        <v>4983</v>
      </c>
      <c r="P14" s="81">
        <v>16454</v>
      </c>
      <c r="Q14" s="81">
        <v>52845</v>
      </c>
      <c r="U14" s="81">
        <v>16507</v>
      </c>
      <c r="V14" s="81">
        <v>72109</v>
      </c>
      <c r="W14" s="81">
        <v>17660</v>
      </c>
      <c r="X14" s="81">
        <v>-4917</v>
      </c>
      <c r="AB14" s="152">
        <v>-17175</v>
      </c>
      <c r="AC14" s="152">
        <v>-10375</v>
      </c>
      <c r="AD14" s="152">
        <v>14190</v>
      </c>
      <c r="AE14" s="152">
        <v>-5640</v>
      </c>
      <c r="AI14" s="152">
        <v>-44483</v>
      </c>
      <c r="AJ14" s="151">
        <v>-51686</v>
      </c>
      <c r="AK14" s="151">
        <v>-54870</v>
      </c>
      <c r="AL14" s="151">
        <v>13661</v>
      </c>
      <c r="AP14" s="151">
        <v>-39658</v>
      </c>
      <c r="AQ14" s="42"/>
      <c r="AR14" s="42"/>
      <c r="AS14" s="42"/>
    </row>
    <row r="15" spans="4:45" ht="13.8" x14ac:dyDescent="0.3">
      <c r="D15" s="78" t="s">
        <v>54</v>
      </c>
      <c r="E15" s="78"/>
      <c r="F15" s="81">
        <v>-153338</v>
      </c>
      <c r="G15" s="81">
        <v>-359545</v>
      </c>
      <c r="H15" s="81">
        <v>-310509</v>
      </c>
      <c r="I15" s="81">
        <v>-640453</v>
      </c>
      <c r="J15" s="81">
        <v>-133962</v>
      </c>
      <c r="L15" s="35"/>
      <c r="N15" s="42"/>
      <c r="O15" s="81">
        <v>-145915</v>
      </c>
      <c r="P15" s="81">
        <v>-215335</v>
      </c>
      <c r="Q15" s="81">
        <v>-359545</v>
      </c>
      <c r="U15" s="81">
        <v>-146211</v>
      </c>
      <c r="V15" s="81">
        <v>-242759</v>
      </c>
      <c r="W15" s="81">
        <v>-377518</v>
      </c>
      <c r="X15" s="81">
        <v>-310509</v>
      </c>
      <c r="AB15" s="152">
        <v>-320425</v>
      </c>
      <c r="AC15" s="152">
        <v>-394045</v>
      </c>
      <c r="AD15" s="152">
        <v>-526227</v>
      </c>
      <c r="AE15" s="152">
        <v>-640453</v>
      </c>
      <c r="AI15" s="152">
        <v>-135951</v>
      </c>
      <c r="AJ15" s="151">
        <v>-221063</v>
      </c>
      <c r="AK15" s="151">
        <v>-207062</v>
      </c>
      <c r="AL15" s="151">
        <v>-133962</v>
      </c>
      <c r="AP15" s="151">
        <v>-169841</v>
      </c>
      <c r="AQ15" s="42"/>
      <c r="AR15" s="42"/>
      <c r="AS15" s="42"/>
    </row>
    <row r="16" spans="4:45" ht="13.8" x14ac:dyDescent="0.3">
      <c r="D16" s="78" t="s">
        <v>182</v>
      </c>
      <c r="E16" s="78"/>
      <c r="F16" s="81">
        <v>0</v>
      </c>
      <c r="G16" s="81">
        <v>0</v>
      </c>
      <c r="H16" s="81">
        <v>0</v>
      </c>
      <c r="I16" s="81">
        <v>-99072</v>
      </c>
      <c r="J16" s="81">
        <v>27982</v>
      </c>
      <c r="L16" s="35"/>
      <c r="N16" s="42"/>
      <c r="O16" s="81">
        <v>-131108</v>
      </c>
      <c r="P16" s="81">
        <v>-113820</v>
      </c>
      <c r="Q16" s="81">
        <v>0</v>
      </c>
      <c r="U16" s="81">
        <v>0</v>
      </c>
      <c r="V16" s="81">
        <v>-31902</v>
      </c>
      <c r="W16" s="81">
        <v>-44378</v>
      </c>
      <c r="X16" s="81">
        <v>0</v>
      </c>
      <c r="AB16" s="152">
        <v>0</v>
      </c>
      <c r="AC16" s="152">
        <v>-39275</v>
      </c>
      <c r="AD16" s="152">
        <v>-33733</v>
      </c>
      <c r="AE16" s="152">
        <v>-99072</v>
      </c>
      <c r="AI16" s="152">
        <v>6524</v>
      </c>
      <c r="AJ16" s="151">
        <v>12486</v>
      </c>
      <c r="AK16" s="151">
        <v>18494</v>
      </c>
      <c r="AL16" s="151">
        <v>27982</v>
      </c>
      <c r="AP16" s="151">
        <v>608</v>
      </c>
      <c r="AQ16" s="42"/>
      <c r="AR16" s="42"/>
      <c r="AS16" s="42"/>
    </row>
    <row r="17" spans="4:45" ht="13.8" x14ac:dyDescent="0.3">
      <c r="D17" s="78" t="s">
        <v>7</v>
      </c>
      <c r="E17" s="78"/>
      <c r="F17" s="81">
        <v>0</v>
      </c>
      <c r="G17" s="81">
        <v>-70799</v>
      </c>
      <c r="H17" s="81">
        <v>-114293</v>
      </c>
      <c r="I17" s="81">
        <v>-6329</v>
      </c>
      <c r="J17" s="81">
        <v>0</v>
      </c>
      <c r="L17" s="35"/>
      <c r="N17" s="42"/>
      <c r="O17" s="81">
        <v>0</v>
      </c>
      <c r="P17" s="81"/>
      <c r="Q17" s="81">
        <v>-70799</v>
      </c>
      <c r="U17" s="81">
        <v>0</v>
      </c>
      <c r="V17" s="81">
        <v>0</v>
      </c>
      <c r="W17" s="81">
        <v>0</v>
      </c>
      <c r="X17" s="81">
        <v>-114293</v>
      </c>
      <c r="AB17" s="152">
        <v>0</v>
      </c>
      <c r="AC17" s="152">
        <v>0</v>
      </c>
      <c r="AD17" s="152">
        <v>0</v>
      </c>
      <c r="AE17" s="152">
        <v>-6329</v>
      </c>
      <c r="AI17" s="152">
        <v>0</v>
      </c>
      <c r="AJ17" s="152">
        <v>0</v>
      </c>
      <c r="AK17" s="152">
        <v>0</v>
      </c>
      <c r="AL17" s="152">
        <v>0</v>
      </c>
      <c r="AP17" s="152">
        <v>0</v>
      </c>
      <c r="AQ17" s="42"/>
      <c r="AR17" s="42"/>
      <c r="AS17" s="42"/>
    </row>
    <row r="18" spans="4:45" ht="13.8" x14ac:dyDescent="0.3">
      <c r="D18" s="78" t="s">
        <v>98</v>
      </c>
      <c r="E18" s="78"/>
      <c r="F18" s="81">
        <v>0</v>
      </c>
      <c r="G18" s="81">
        <v>3712</v>
      </c>
      <c r="H18" s="81">
        <v>46152</v>
      </c>
      <c r="I18" s="81">
        <v>0</v>
      </c>
      <c r="J18" s="81">
        <v>1594</v>
      </c>
      <c r="L18" s="35"/>
      <c r="N18" s="42"/>
      <c r="O18" s="81">
        <v>0</v>
      </c>
      <c r="P18" s="81">
        <v>-1614</v>
      </c>
      <c r="Q18" s="81">
        <v>3712</v>
      </c>
      <c r="U18" s="81">
        <v>22487</v>
      </c>
      <c r="V18" s="81">
        <v>39934</v>
      </c>
      <c r="W18" s="81">
        <v>45301</v>
      </c>
      <c r="X18" s="81">
        <v>46152</v>
      </c>
      <c r="AB18" s="152">
        <v>0</v>
      </c>
      <c r="AC18" s="152">
        <v>0</v>
      </c>
      <c r="AD18" s="152">
        <v>0</v>
      </c>
      <c r="AE18" s="152">
        <v>0</v>
      </c>
      <c r="AI18" s="152">
        <v>8</v>
      </c>
      <c r="AJ18" s="151">
        <v>159</v>
      </c>
      <c r="AK18" s="151">
        <v>396</v>
      </c>
      <c r="AL18" s="151">
        <v>1594</v>
      </c>
      <c r="AP18" s="151">
        <v>-39352</v>
      </c>
      <c r="AQ18" s="42"/>
      <c r="AR18" s="42"/>
      <c r="AS18" s="42"/>
    </row>
    <row r="19" spans="4:45" ht="13.8" x14ac:dyDescent="0.3">
      <c r="D19" s="78" t="s">
        <v>183</v>
      </c>
      <c r="E19" s="78"/>
      <c r="F19" s="81">
        <v>0</v>
      </c>
      <c r="G19" s="81">
        <v>0</v>
      </c>
      <c r="H19" s="81">
        <v>0</v>
      </c>
      <c r="I19" s="81">
        <v>0</v>
      </c>
      <c r="J19" s="81">
        <v>0</v>
      </c>
      <c r="L19" s="35"/>
      <c r="N19" s="42"/>
      <c r="O19" s="81"/>
      <c r="P19" s="81">
        <v>0</v>
      </c>
      <c r="Q19" s="81">
        <v>0</v>
      </c>
      <c r="U19" s="81">
        <v>0</v>
      </c>
      <c r="V19" s="81">
        <v>0</v>
      </c>
      <c r="W19" s="81">
        <v>0</v>
      </c>
      <c r="X19" s="81">
        <v>0</v>
      </c>
      <c r="AB19" s="152">
        <v>0</v>
      </c>
      <c r="AC19" s="152">
        <v>0</v>
      </c>
      <c r="AD19" s="152">
        <v>0</v>
      </c>
      <c r="AE19" s="152">
        <v>0</v>
      </c>
      <c r="AI19" s="152">
        <v>0</v>
      </c>
      <c r="AJ19" s="152">
        <v>0</v>
      </c>
      <c r="AK19" s="152">
        <v>0</v>
      </c>
      <c r="AL19" s="152">
        <v>0</v>
      </c>
      <c r="AP19" s="152">
        <v>0</v>
      </c>
      <c r="AQ19" s="42"/>
      <c r="AR19" s="42"/>
      <c r="AS19" s="42"/>
    </row>
    <row r="20" spans="4:45" ht="13.8" x14ac:dyDescent="0.3">
      <c r="D20" s="78" t="s">
        <v>44</v>
      </c>
      <c r="E20" s="78"/>
      <c r="F20" s="81">
        <v>0</v>
      </c>
      <c r="G20" s="81">
        <v>0</v>
      </c>
      <c r="H20" s="81">
        <v>5246</v>
      </c>
      <c r="I20" s="81">
        <v>7425</v>
      </c>
      <c r="J20" s="81">
        <v>-32827</v>
      </c>
      <c r="L20" s="35"/>
      <c r="N20" s="42"/>
      <c r="O20" s="81">
        <v>0</v>
      </c>
      <c r="P20" s="81">
        <v>0</v>
      </c>
      <c r="Q20" s="81">
        <v>0</v>
      </c>
      <c r="U20" s="81">
        <v>0</v>
      </c>
      <c r="V20" s="81">
        <v>0</v>
      </c>
      <c r="W20" s="81">
        <v>0</v>
      </c>
      <c r="X20" s="81">
        <v>5246</v>
      </c>
      <c r="AB20" s="152">
        <v>0</v>
      </c>
      <c r="AC20" s="152">
        <v>3812</v>
      </c>
      <c r="AD20" s="152">
        <v>3477</v>
      </c>
      <c r="AE20" s="152">
        <v>7425</v>
      </c>
      <c r="AI20" s="152">
        <v>0</v>
      </c>
      <c r="AJ20" s="152">
        <v>0</v>
      </c>
      <c r="AK20" s="152">
        <v>-14031</v>
      </c>
      <c r="AL20" s="152">
        <v>-32827</v>
      </c>
      <c r="AP20" s="152">
        <v>0</v>
      </c>
      <c r="AQ20" s="42"/>
      <c r="AR20" s="42"/>
      <c r="AS20" s="42"/>
    </row>
    <row r="21" spans="4:45" ht="13.8" x14ac:dyDescent="0.3">
      <c r="D21" s="78" t="s">
        <v>184</v>
      </c>
      <c r="E21" s="78"/>
      <c r="F21" s="81">
        <v>0</v>
      </c>
      <c r="G21" s="81">
        <v>0</v>
      </c>
      <c r="H21" s="81">
        <v>0</v>
      </c>
      <c r="I21" s="81">
        <v>0</v>
      </c>
      <c r="J21" s="81"/>
      <c r="L21" s="35"/>
      <c r="N21" s="42"/>
      <c r="O21" s="81">
        <v>0</v>
      </c>
      <c r="P21" s="81">
        <v>0</v>
      </c>
      <c r="Q21" s="81">
        <v>0</v>
      </c>
      <c r="U21" s="81">
        <v>0</v>
      </c>
      <c r="V21" s="81">
        <v>0</v>
      </c>
      <c r="W21" s="81">
        <v>0</v>
      </c>
      <c r="X21" s="81">
        <v>0</v>
      </c>
      <c r="AB21" s="152">
        <v>9819</v>
      </c>
      <c r="AC21" s="152">
        <v>0</v>
      </c>
      <c r="AD21" s="152">
        <v>0</v>
      </c>
      <c r="AE21" s="152">
        <v>0</v>
      </c>
      <c r="AI21" s="152">
        <v>-7992</v>
      </c>
      <c r="AJ21" s="151">
        <v>-6048</v>
      </c>
      <c r="AK21" s="151">
        <v>1177</v>
      </c>
      <c r="AL21" s="151"/>
      <c r="AP21" s="151">
        <v>-5332</v>
      </c>
      <c r="AQ21" s="42"/>
      <c r="AR21" s="42"/>
      <c r="AS21" s="42"/>
    </row>
    <row r="22" spans="4:45" ht="13.8" x14ac:dyDescent="0.3">
      <c r="D22" s="78" t="s">
        <v>216</v>
      </c>
      <c r="E22" s="78"/>
      <c r="F22" s="81">
        <v>0</v>
      </c>
      <c r="G22" s="81">
        <v>0</v>
      </c>
      <c r="H22" s="81">
        <v>0</v>
      </c>
      <c r="I22" s="81">
        <v>411344</v>
      </c>
      <c r="J22" s="81">
        <v>243384</v>
      </c>
      <c r="L22" s="35"/>
      <c r="N22" s="42"/>
      <c r="O22" s="81">
        <v>0</v>
      </c>
      <c r="P22" s="81">
        <v>0</v>
      </c>
      <c r="Q22" s="81">
        <v>0</v>
      </c>
      <c r="U22" s="81">
        <v>0</v>
      </c>
      <c r="V22" s="81">
        <v>0</v>
      </c>
      <c r="W22" s="81">
        <v>0</v>
      </c>
      <c r="X22" s="81">
        <v>0</v>
      </c>
      <c r="AB22" s="152">
        <v>0</v>
      </c>
      <c r="AC22" s="152">
        <v>0</v>
      </c>
      <c r="AD22" s="152">
        <v>410321</v>
      </c>
      <c r="AE22" s="152">
        <v>411344</v>
      </c>
      <c r="AI22" s="152">
        <v>0</v>
      </c>
      <c r="AJ22" s="151">
        <v>-59205</v>
      </c>
      <c r="AK22" s="151">
        <v>192828</v>
      </c>
      <c r="AL22" s="151">
        <v>243384</v>
      </c>
      <c r="AP22" s="151">
        <v>41149</v>
      </c>
      <c r="AQ22" s="42"/>
      <c r="AR22" s="42"/>
      <c r="AS22" s="42"/>
    </row>
    <row r="23" spans="4:45" ht="13.8" x14ac:dyDescent="0.3">
      <c r="D23" s="78"/>
      <c r="E23" s="78"/>
      <c r="G23" s="81"/>
      <c r="H23" s="81"/>
      <c r="I23" s="81"/>
      <c r="J23" s="81"/>
      <c r="L23" s="35"/>
      <c r="N23" s="47"/>
      <c r="O23" s="81"/>
      <c r="P23" s="81"/>
      <c r="Q23" s="81"/>
      <c r="U23" s="152"/>
      <c r="V23" s="152"/>
      <c r="W23" s="152"/>
      <c r="X23" s="152"/>
      <c r="Y23" s="152"/>
      <c r="Z23" s="152"/>
      <c r="AA23" s="152"/>
      <c r="AB23" s="152"/>
      <c r="AC23" s="152"/>
      <c r="AD23" s="152"/>
      <c r="AE23" s="152"/>
      <c r="AF23" s="152"/>
      <c r="AG23" s="152"/>
      <c r="AH23" s="152"/>
      <c r="AI23" s="152"/>
      <c r="AJ23" s="152"/>
      <c r="AK23" s="152"/>
      <c r="AL23" s="152"/>
      <c r="AP23" s="152"/>
      <c r="AQ23" s="42"/>
      <c r="AR23" s="42"/>
      <c r="AS23" s="42"/>
    </row>
    <row r="24" spans="4:45" ht="13.8" x14ac:dyDescent="0.3">
      <c r="D24" s="76" t="s">
        <v>99</v>
      </c>
      <c r="E24" s="80"/>
      <c r="F24" s="152">
        <v>0</v>
      </c>
      <c r="G24" s="152">
        <v>0</v>
      </c>
      <c r="H24" s="152">
        <v>0</v>
      </c>
      <c r="I24" s="152">
        <v>0</v>
      </c>
      <c r="J24" s="152"/>
      <c r="L24" s="35"/>
      <c r="N24" s="42"/>
      <c r="O24" s="152">
        <v>0</v>
      </c>
      <c r="P24" s="152">
        <v>0</v>
      </c>
      <c r="Q24" s="152">
        <v>0</v>
      </c>
      <c r="U24" s="152">
        <v>0</v>
      </c>
      <c r="V24" s="152">
        <v>0</v>
      </c>
      <c r="W24" s="152">
        <v>0</v>
      </c>
      <c r="X24" s="152">
        <v>0</v>
      </c>
      <c r="AB24" s="152">
        <v>0</v>
      </c>
      <c r="AC24" s="152">
        <v>0</v>
      </c>
      <c r="AD24" s="152">
        <v>0</v>
      </c>
      <c r="AE24" s="152">
        <v>0</v>
      </c>
      <c r="AI24" s="152">
        <v>0</v>
      </c>
      <c r="AJ24" s="152">
        <v>0</v>
      </c>
      <c r="AK24" s="152">
        <v>0</v>
      </c>
      <c r="AL24" s="152"/>
      <c r="AP24" s="152"/>
      <c r="AQ24" s="47"/>
      <c r="AR24" s="47"/>
      <c r="AS24" s="47"/>
    </row>
    <row r="25" spans="4:45" ht="13.8" x14ac:dyDescent="0.3">
      <c r="D25" s="78" t="s">
        <v>100</v>
      </c>
      <c r="E25" s="79"/>
      <c r="F25" s="81">
        <v>298</v>
      </c>
      <c r="G25" s="81">
        <v>-1787</v>
      </c>
      <c r="H25" s="81">
        <v>2414</v>
      </c>
      <c r="I25" s="81">
        <v>-339498</v>
      </c>
      <c r="J25" s="81">
        <v>-466264</v>
      </c>
      <c r="L25" s="35"/>
      <c r="N25" s="42"/>
      <c r="O25" s="81">
        <v>-1781</v>
      </c>
      <c r="P25" s="81">
        <v>-2780</v>
      </c>
      <c r="Q25" s="81">
        <v>-1787</v>
      </c>
      <c r="U25" s="81">
        <v>-1222</v>
      </c>
      <c r="V25" s="81">
        <v>-1539</v>
      </c>
      <c r="W25" s="81">
        <v>-3986</v>
      </c>
      <c r="X25" s="81">
        <v>2414</v>
      </c>
      <c r="AB25" s="152">
        <v>-8532</v>
      </c>
      <c r="AC25" s="152">
        <v>-18164</v>
      </c>
      <c r="AD25" s="152">
        <v>-165804</v>
      </c>
      <c r="AE25" s="152">
        <v>-339498</v>
      </c>
      <c r="AI25" s="152">
        <v>-156062</v>
      </c>
      <c r="AJ25" s="151">
        <v>-199755</v>
      </c>
      <c r="AK25" s="151">
        <v>-315054</v>
      </c>
      <c r="AL25" s="151">
        <v>-466264</v>
      </c>
      <c r="AP25" s="151">
        <v>-111201</v>
      </c>
      <c r="AQ25" s="42"/>
      <c r="AR25" s="42"/>
      <c r="AS25" s="42"/>
    </row>
    <row r="26" spans="4:45" ht="13.8" x14ac:dyDescent="0.3">
      <c r="D26" s="78" t="s">
        <v>101</v>
      </c>
      <c r="E26" s="79"/>
      <c r="F26" s="81">
        <v>-550264</v>
      </c>
      <c r="G26" s="81">
        <v>-2421528</v>
      </c>
      <c r="H26" s="81">
        <v>-1301433</v>
      </c>
      <c r="I26" s="81">
        <v>-3063187</v>
      </c>
      <c r="J26" s="81">
        <v>-4287902</v>
      </c>
      <c r="L26" s="35"/>
      <c r="N26" s="42"/>
      <c r="O26" s="81">
        <v>-163255</v>
      </c>
      <c r="P26" s="81">
        <v>-710949</v>
      </c>
      <c r="Q26" s="81">
        <v>-2421528</v>
      </c>
      <c r="U26" s="81">
        <v>2129863</v>
      </c>
      <c r="V26" s="81">
        <v>1306037</v>
      </c>
      <c r="W26" s="81">
        <v>1409534</v>
      </c>
      <c r="X26" s="81">
        <v>-1301433</v>
      </c>
      <c r="AB26" s="152">
        <v>2704759</v>
      </c>
      <c r="AC26" s="152">
        <v>1716632</v>
      </c>
      <c r="AD26" s="152">
        <v>385937</v>
      </c>
      <c r="AE26" s="152">
        <v>-3063187</v>
      </c>
      <c r="AI26" s="152">
        <v>4836324</v>
      </c>
      <c r="AJ26" s="151">
        <v>2494859</v>
      </c>
      <c r="AK26" s="151">
        <v>2206234</v>
      </c>
      <c r="AL26" s="151">
        <v>-4287902</v>
      </c>
      <c r="AP26" s="151">
        <v>5929317</v>
      </c>
      <c r="AQ26" s="42"/>
      <c r="AR26" s="42"/>
      <c r="AS26" s="42"/>
    </row>
    <row r="27" spans="4:45" ht="13.8" x14ac:dyDescent="0.3">
      <c r="D27" s="78" t="s">
        <v>102</v>
      </c>
      <c r="E27" s="79"/>
      <c r="F27" s="81">
        <v>315842</v>
      </c>
      <c r="G27" s="81">
        <v>1253883</v>
      </c>
      <c r="H27" s="81">
        <v>-131081</v>
      </c>
      <c r="I27" s="81">
        <v>-345861</v>
      </c>
      <c r="J27" s="81">
        <v>2023206</v>
      </c>
      <c r="L27" s="35"/>
      <c r="N27" s="42"/>
      <c r="O27" s="81">
        <v>55913</v>
      </c>
      <c r="P27" s="81">
        <v>-686</v>
      </c>
      <c r="Q27" s="81">
        <v>1253883</v>
      </c>
      <c r="U27" s="81">
        <v>-553855</v>
      </c>
      <c r="V27" s="81">
        <v>-382878</v>
      </c>
      <c r="W27" s="81">
        <v>-508368</v>
      </c>
      <c r="X27" s="81">
        <v>-131081</v>
      </c>
      <c r="AB27" s="152">
        <v>-471014</v>
      </c>
      <c r="AC27" s="152">
        <v>-450295</v>
      </c>
      <c r="AD27" s="152">
        <v>-170986</v>
      </c>
      <c r="AE27" s="152">
        <v>-345861</v>
      </c>
      <c r="AI27" s="152">
        <v>-410894</v>
      </c>
      <c r="AJ27" s="151">
        <v>623099</v>
      </c>
      <c r="AK27" s="151">
        <v>1440696</v>
      </c>
      <c r="AL27" s="151">
        <v>2023206</v>
      </c>
      <c r="AP27" s="151">
        <v>-1501298</v>
      </c>
      <c r="AQ27" s="42"/>
      <c r="AR27" s="42"/>
      <c r="AS27" s="42"/>
    </row>
    <row r="28" spans="4:45" ht="14.4" thickBot="1" x14ac:dyDescent="0.35">
      <c r="D28" s="78" t="s">
        <v>103</v>
      </c>
      <c r="E28" s="79"/>
      <c r="F28" s="81">
        <v>46030</v>
      </c>
      <c r="G28" s="81">
        <v>146107</v>
      </c>
      <c r="H28" s="81">
        <v>1410766</v>
      </c>
      <c r="I28" s="81">
        <v>1804759</v>
      </c>
      <c r="J28" s="81">
        <v>605727</v>
      </c>
      <c r="L28" s="35"/>
      <c r="N28" s="42"/>
      <c r="O28" s="81">
        <v>-22422</v>
      </c>
      <c r="P28" s="81">
        <v>133439</v>
      </c>
      <c r="Q28" s="81">
        <v>146107</v>
      </c>
      <c r="U28" s="81">
        <v>-143541</v>
      </c>
      <c r="V28" s="81">
        <v>254903</v>
      </c>
      <c r="W28" s="81">
        <v>446972</v>
      </c>
      <c r="X28" s="81">
        <v>1410766</v>
      </c>
      <c r="AB28" s="152">
        <v>-148159</v>
      </c>
      <c r="AC28" s="152">
        <v>352653</v>
      </c>
      <c r="AD28" s="152">
        <v>612014</v>
      </c>
      <c r="AE28" s="152">
        <v>1804759</v>
      </c>
      <c r="AI28" s="152">
        <v>-1176517</v>
      </c>
      <c r="AJ28" s="151">
        <v>-1430386</v>
      </c>
      <c r="AK28" s="151">
        <v>-1607025</v>
      </c>
      <c r="AL28" s="151">
        <v>605727</v>
      </c>
      <c r="AP28" s="151">
        <v>-908175</v>
      </c>
      <c r="AQ28" s="42"/>
      <c r="AR28" s="42"/>
      <c r="AS28" s="42"/>
    </row>
    <row r="29" spans="4:45" ht="27" thickBot="1" x14ac:dyDescent="0.35">
      <c r="D29" s="75" t="s">
        <v>104</v>
      </c>
      <c r="E29" s="75"/>
      <c r="F29" s="82">
        <f>F8+SUM(F11:F28)</f>
        <v>936515</v>
      </c>
      <c r="G29" s="82">
        <f>G8+SUM(G11:G28)</f>
        <v>1916881</v>
      </c>
      <c r="H29" s="82">
        <v>3457850</v>
      </c>
      <c r="I29" s="82">
        <v>5025924</v>
      </c>
      <c r="J29" s="82">
        <v>6246004</v>
      </c>
      <c r="L29" s="35"/>
      <c r="N29" s="42"/>
      <c r="O29" s="82">
        <f>O8+SUM(O11:O28)</f>
        <v>201477</v>
      </c>
      <c r="P29" s="82">
        <f>P8+SUM(P11:P28)</f>
        <v>602426</v>
      </c>
      <c r="Q29" s="82">
        <v>1916881</v>
      </c>
      <c r="U29" s="82">
        <f>U8+SUM(U11:U28)</f>
        <v>1966571</v>
      </c>
      <c r="V29" s="82">
        <f>V8+SUM(V11:V28)</f>
        <v>2279899</v>
      </c>
      <c r="W29" s="82">
        <f>W8+SUM(W11:W28)</f>
        <v>2599440</v>
      </c>
      <c r="X29" s="82">
        <f>X8+SUM(X11:X28)</f>
        <v>3457850</v>
      </c>
      <c r="AB29" s="153">
        <f>AB8+SUM(AB11:AB28)</f>
        <v>2093759</v>
      </c>
      <c r="AC29" s="153">
        <f>AC8+SUM(AC11:AC28)</f>
        <v>2639608</v>
      </c>
      <c r="AD29" s="153">
        <v>3125384</v>
      </c>
      <c r="AE29" s="153">
        <v>5025924</v>
      </c>
      <c r="AI29" s="153">
        <v>3506064</v>
      </c>
      <c r="AJ29" s="173">
        <f>AJ8+SUM(AJ11:AJ28)</f>
        <v>2715469</v>
      </c>
      <c r="AK29" s="173">
        <f>AK8+SUM(AK11:AK28)</f>
        <v>3828983</v>
      </c>
      <c r="AL29" s="173">
        <v>6246004</v>
      </c>
      <c r="AP29" s="173">
        <v>2883743</v>
      </c>
      <c r="AQ29" s="42"/>
      <c r="AR29" s="42"/>
      <c r="AS29" s="42"/>
    </row>
    <row r="30" spans="4:45" ht="13.8" x14ac:dyDescent="0.3">
      <c r="D30" s="75"/>
      <c r="E30" s="75"/>
      <c r="F30" s="83"/>
      <c r="G30" s="83"/>
      <c r="H30" s="83"/>
      <c r="I30" s="83"/>
      <c r="J30" s="83"/>
      <c r="L30" s="35"/>
      <c r="N30" s="47"/>
      <c r="O30" s="83"/>
      <c r="P30" s="83"/>
      <c r="Q30" s="83"/>
      <c r="U30" s="83"/>
      <c r="V30" s="83"/>
      <c r="W30" s="83"/>
      <c r="X30" s="83"/>
      <c r="AB30" s="154"/>
      <c r="AC30" s="154"/>
      <c r="AD30" s="154"/>
      <c r="AE30" s="154"/>
      <c r="AI30" s="154"/>
      <c r="AJ30" s="83"/>
      <c r="AK30" s="83"/>
      <c r="AL30" s="83"/>
      <c r="AP30" s="83"/>
      <c r="AQ30" s="42"/>
      <c r="AR30" s="42"/>
      <c r="AS30" s="42"/>
    </row>
    <row r="31" spans="4:45" ht="13.8" x14ac:dyDescent="0.3">
      <c r="D31" s="78" t="s">
        <v>124</v>
      </c>
      <c r="E31" s="79"/>
      <c r="F31" s="81">
        <v>3807</v>
      </c>
      <c r="G31" s="81">
        <v>8430</v>
      </c>
      <c r="H31" s="81">
        <v>163445</v>
      </c>
      <c r="I31" s="81">
        <v>520392</v>
      </c>
      <c r="J31" s="81">
        <v>307953</v>
      </c>
      <c r="L31" s="35"/>
      <c r="N31" s="42"/>
      <c r="O31" s="81">
        <v>2395</v>
      </c>
      <c r="P31" s="81">
        <v>3417</v>
      </c>
      <c r="Q31" s="81">
        <v>8430</v>
      </c>
      <c r="U31" s="81">
        <v>29976</v>
      </c>
      <c r="V31" s="81">
        <v>56980</v>
      </c>
      <c r="W31" s="81">
        <v>98860</v>
      </c>
      <c r="X31" s="81">
        <v>163445</v>
      </c>
      <c r="AB31" s="152">
        <v>162272</v>
      </c>
      <c r="AC31" s="152">
        <v>326722</v>
      </c>
      <c r="AD31" s="152">
        <v>431453</v>
      </c>
      <c r="AE31" s="152">
        <v>520392</v>
      </c>
      <c r="AI31" s="152">
        <v>161656</v>
      </c>
      <c r="AJ31" s="151">
        <v>247499</v>
      </c>
      <c r="AK31" s="151">
        <v>276615</v>
      </c>
      <c r="AL31" s="151">
        <v>307953</v>
      </c>
      <c r="AP31" s="151">
        <v>71876</v>
      </c>
      <c r="AQ31" s="47"/>
      <c r="AR31" s="47"/>
      <c r="AS31" s="47"/>
    </row>
    <row r="32" spans="4:45" ht="13.8" x14ac:dyDescent="0.3">
      <c r="D32" s="78" t="s">
        <v>46</v>
      </c>
      <c r="E32" s="79"/>
      <c r="F32" s="81">
        <v>-20761</v>
      </c>
      <c r="G32" s="81">
        <v>-42087</v>
      </c>
      <c r="H32" s="81">
        <v>-42033</v>
      </c>
      <c r="I32" s="81">
        <v>-111960</v>
      </c>
      <c r="J32" s="81">
        <v>-612993</v>
      </c>
      <c r="L32" s="35"/>
      <c r="N32" s="42"/>
      <c r="O32" s="81">
        <v>-15350</v>
      </c>
      <c r="P32" s="81">
        <v>-31709</v>
      </c>
      <c r="Q32" s="81">
        <v>-42087</v>
      </c>
      <c r="U32" s="81">
        <v>-5330</v>
      </c>
      <c r="V32" s="81">
        <v>-11633</v>
      </c>
      <c r="W32" s="81">
        <v>-22691</v>
      </c>
      <c r="X32" s="81">
        <v>-42033</v>
      </c>
      <c r="AB32" s="152">
        <v>-25495</v>
      </c>
      <c r="AC32" s="152">
        <v>-54436</v>
      </c>
      <c r="AD32" s="152">
        <v>-81106</v>
      </c>
      <c r="AE32" s="152">
        <v>-111960</v>
      </c>
      <c r="AI32" s="152">
        <v>-135487</v>
      </c>
      <c r="AJ32" s="151">
        <v>-261746</v>
      </c>
      <c r="AK32" s="151">
        <v>-436736</v>
      </c>
      <c r="AL32" s="151">
        <v>-612993</v>
      </c>
      <c r="AP32" s="151">
        <v>-110311</v>
      </c>
      <c r="AQ32" s="42"/>
      <c r="AR32" s="42"/>
      <c r="AS32" s="42"/>
    </row>
    <row r="33" spans="4:45" ht="13.8" x14ac:dyDescent="0.3">
      <c r="D33" s="78" t="s">
        <v>55</v>
      </c>
      <c r="E33" s="79"/>
      <c r="F33" s="81">
        <v>-1199</v>
      </c>
      <c r="G33" s="81">
        <v>-10899</v>
      </c>
      <c r="H33" s="81">
        <v>-20113</v>
      </c>
      <c r="I33" s="81">
        <v>-15365</v>
      </c>
      <c r="J33" s="81">
        <v>-10953</v>
      </c>
      <c r="L33" s="35"/>
      <c r="N33" s="42"/>
      <c r="O33" s="81">
        <v>-1263</v>
      </c>
      <c r="P33" s="81">
        <v>-5617</v>
      </c>
      <c r="Q33" s="81">
        <v>-10899</v>
      </c>
      <c r="U33" s="81">
        <v>-1823</v>
      </c>
      <c r="V33" s="81">
        <v>-7799</v>
      </c>
      <c r="W33" s="81">
        <v>-13328</v>
      </c>
      <c r="X33" s="81">
        <v>-20113</v>
      </c>
      <c r="AB33" s="152">
        <v>-5629</v>
      </c>
      <c r="AC33" s="152">
        <v>-9678</v>
      </c>
      <c r="AD33" s="152">
        <v>-12460</v>
      </c>
      <c r="AE33" s="152">
        <v>-15365</v>
      </c>
      <c r="AI33" s="152">
        <v>-1900</v>
      </c>
      <c r="AJ33" s="151">
        <v>-4251</v>
      </c>
      <c r="AK33" s="151">
        <v>-7795</v>
      </c>
      <c r="AL33" s="151">
        <v>-10953</v>
      </c>
      <c r="AP33" s="151">
        <v>-1775</v>
      </c>
      <c r="AQ33" s="42"/>
      <c r="AR33" s="42"/>
      <c r="AS33" s="42"/>
    </row>
    <row r="34" spans="4:45" ht="13.8" x14ac:dyDescent="0.3">
      <c r="D34" s="78" t="s">
        <v>45</v>
      </c>
      <c r="E34" s="79"/>
      <c r="F34" s="81">
        <v>-85555</v>
      </c>
      <c r="G34" s="81">
        <v>-10753</v>
      </c>
      <c r="H34" s="81">
        <v>-111209</v>
      </c>
      <c r="I34" s="81">
        <v>-17727</v>
      </c>
      <c r="J34" s="81">
        <v>-237736</v>
      </c>
      <c r="L34" s="35"/>
      <c r="N34" s="42"/>
      <c r="O34" s="81">
        <v>-10435</v>
      </c>
      <c r="P34" s="81">
        <v>-10730</v>
      </c>
      <c r="Q34" s="81">
        <v>-10753</v>
      </c>
      <c r="U34" s="81">
        <v>-196</v>
      </c>
      <c r="V34" s="81">
        <v>-201</v>
      </c>
      <c r="W34" s="81">
        <v>-1787</v>
      </c>
      <c r="X34" s="81">
        <v>-111209</v>
      </c>
      <c r="AB34" s="152">
        <v>-898</v>
      </c>
      <c r="AC34" s="152">
        <v>-3027</v>
      </c>
      <c r="AD34" s="152">
        <v>-14295</v>
      </c>
      <c r="AE34" s="152">
        <v>-17727</v>
      </c>
      <c r="AI34" s="152">
        <v>-111875</v>
      </c>
      <c r="AJ34" s="151">
        <v>-132819</v>
      </c>
      <c r="AK34" s="151">
        <v>-170083</v>
      </c>
      <c r="AL34" s="151">
        <v>-237736</v>
      </c>
      <c r="AP34" s="151">
        <v>-318579</v>
      </c>
      <c r="AQ34" s="42"/>
      <c r="AR34" s="42"/>
      <c r="AS34" s="42"/>
    </row>
    <row r="35" spans="4:45" ht="27" thickBot="1" x14ac:dyDescent="0.35">
      <c r="D35" s="75" t="s">
        <v>105</v>
      </c>
      <c r="E35" s="75"/>
      <c r="F35" s="84">
        <f>F29+SUM(F31:F34)</f>
        <v>832807</v>
      </c>
      <c r="G35" s="84">
        <f>G29+SUM(G31:G34)</f>
        <v>1861572</v>
      </c>
      <c r="H35" s="84">
        <v>3447940</v>
      </c>
      <c r="I35" s="84">
        <v>5401264</v>
      </c>
      <c r="J35" s="84">
        <v>5692275</v>
      </c>
      <c r="L35" s="35"/>
      <c r="N35" s="42"/>
      <c r="O35" s="84">
        <f>O29+SUM(O31:O34)</f>
        <v>176824</v>
      </c>
      <c r="P35" s="84">
        <f>P29+SUM(P31:P34)</f>
        <v>557787</v>
      </c>
      <c r="Q35" s="84">
        <v>1861572</v>
      </c>
      <c r="U35" s="84">
        <f>U29+SUM(U31:U34)</f>
        <v>1989198</v>
      </c>
      <c r="V35" s="84">
        <f>V29+SUM(V31:V34)</f>
        <v>2317246</v>
      </c>
      <c r="W35" s="84">
        <f>W29+SUM(W31:W34)</f>
        <v>2660494</v>
      </c>
      <c r="X35" s="84">
        <f>X29+SUM(X31:X34)</f>
        <v>3447940</v>
      </c>
      <c r="AB35" s="155">
        <f>AB29+SUM(AB31:AB34)</f>
        <v>2224009</v>
      </c>
      <c r="AC35" s="155">
        <f>AC29+SUM(AC31:AC34)</f>
        <v>2899189</v>
      </c>
      <c r="AD35" s="155">
        <v>3448976</v>
      </c>
      <c r="AE35" s="155">
        <v>5401264</v>
      </c>
      <c r="AI35" s="155">
        <v>3418458</v>
      </c>
      <c r="AJ35" s="174">
        <f>AJ29+SUM(AJ31:AJ34)</f>
        <v>2564152</v>
      </c>
      <c r="AK35" s="174">
        <f>AK29+SUM(AK31:AK34)</f>
        <v>3490984</v>
      </c>
      <c r="AL35" s="174">
        <v>5692275</v>
      </c>
      <c r="AP35" s="174">
        <v>2524954</v>
      </c>
      <c r="AQ35" s="42"/>
      <c r="AR35" s="42"/>
      <c r="AS35" s="42"/>
    </row>
    <row r="36" spans="4:45" ht="13.8" x14ac:dyDescent="0.3">
      <c r="D36" s="76"/>
      <c r="E36" s="75"/>
      <c r="F36" s="77"/>
      <c r="G36" s="77"/>
      <c r="H36" s="77"/>
      <c r="I36" s="77"/>
      <c r="J36" s="77"/>
      <c r="L36" s="35"/>
      <c r="N36" s="47"/>
      <c r="O36" s="77"/>
      <c r="P36" s="77"/>
      <c r="Q36" s="77"/>
      <c r="U36" s="77"/>
      <c r="V36" s="77"/>
      <c r="W36" s="77"/>
      <c r="X36" s="77"/>
      <c r="AB36" s="151"/>
      <c r="AC36" s="151"/>
      <c r="AD36" s="151"/>
      <c r="AE36" s="151"/>
      <c r="AI36" s="151"/>
      <c r="AJ36" s="151"/>
      <c r="AK36" s="151"/>
      <c r="AL36" s="151"/>
      <c r="AP36" s="151"/>
      <c r="AQ36" s="42"/>
      <c r="AR36" s="42"/>
      <c r="AS36" s="42"/>
    </row>
    <row r="37" spans="4:45" ht="13.8" x14ac:dyDescent="0.3">
      <c r="D37" s="76" t="s">
        <v>47</v>
      </c>
      <c r="E37" s="75"/>
      <c r="F37" s="77"/>
      <c r="G37" s="77"/>
      <c r="H37" s="77"/>
      <c r="I37" s="77"/>
      <c r="J37" s="77"/>
      <c r="L37" s="35"/>
      <c r="N37" s="42"/>
      <c r="O37" s="77"/>
      <c r="P37" s="77"/>
      <c r="Q37" s="77"/>
      <c r="U37" s="77"/>
      <c r="V37" s="77"/>
      <c r="W37" s="77"/>
      <c r="X37" s="77"/>
      <c r="AB37" s="151"/>
      <c r="AC37" s="151"/>
      <c r="AD37" s="151"/>
      <c r="AE37" s="151"/>
      <c r="AI37" s="151"/>
      <c r="AJ37" s="151"/>
      <c r="AK37" s="151"/>
      <c r="AL37" s="151"/>
      <c r="AP37" s="151"/>
      <c r="AQ37" s="47"/>
      <c r="AR37" s="47"/>
      <c r="AS37" s="47"/>
    </row>
    <row r="38" spans="4:45" ht="13.8" x14ac:dyDescent="0.3">
      <c r="D38" s="78" t="s">
        <v>56</v>
      </c>
      <c r="E38" s="79"/>
      <c r="F38" s="81">
        <v>-63745</v>
      </c>
      <c r="G38" s="81">
        <v>-169842</v>
      </c>
      <c r="H38" s="81">
        <v>-319542</v>
      </c>
      <c r="I38" s="81">
        <v>-1762262</v>
      </c>
      <c r="J38" s="81">
        <v>-1345605</v>
      </c>
      <c r="L38" s="35"/>
      <c r="N38" s="42"/>
      <c r="O38" s="81">
        <v>-77913</v>
      </c>
      <c r="P38" s="81">
        <v>-127373</v>
      </c>
      <c r="Q38" s="81">
        <v>-169842</v>
      </c>
      <c r="U38" s="81">
        <v>-43144</v>
      </c>
      <c r="V38" s="81">
        <v>-153190</v>
      </c>
      <c r="W38" s="81">
        <v>-236735</v>
      </c>
      <c r="X38" s="81">
        <v>-319542</v>
      </c>
      <c r="AB38" s="152">
        <v>-45103</v>
      </c>
      <c r="AC38" s="152">
        <v>-374227</v>
      </c>
      <c r="AD38" s="152">
        <v>-1074984</v>
      </c>
      <c r="AE38" s="152">
        <v>-1762262</v>
      </c>
      <c r="AI38" s="152">
        <v>-632598</v>
      </c>
      <c r="AJ38" s="151">
        <v>-593770</v>
      </c>
      <c r="AK38" s="151">
        <v>-1187940</v>
      </c>
      <c r="AL38" s="151">
        <v>-1345605</v>
      </c>
      <c r="AP38" s="151">
        <v>-47198</v>
      </c>
      <c r="AQ38" s="42"/>
      <c r="AR38" s="42"/>
      <c r="AS38" s="42"/>
    </row>
    <row r="39" spans="4:45" ht="13.8" x14ac:dyDescent="0.3">
      <c r="D39" s="78" t="s">
        <v>57</v>
      </c>
      <c r="E39" s="79"/>
      <c r="F39" s="81">
        <v>-187550</v>
      </c>
      <c r="G39" s="81">
        <v>-417601</v>
      </c>
      <c r="H39" s="81">
        <v>-893707</v>
      </c>
      <c r="I39" s="81">
        <v>-2000222</v>
      </c>
      <c r="J39" s="81">
        <v>-2891087</v>
      </c>
      <c r="L39" s="35"/>
      <c r="N39" s="42"/>
      <c r="O39" s="81">
        <v>-171210</v>
      </c>
      <c r="P39" s="81">
        <v>-285555</v>
      </c>
      <c r="Q39" s="81">
        <v>-417601</v>
      </c>
      <c r="U39" s="81">
        <v>-105817</v>
      </c>
      <c r="V39" s="81">
        <v>-208259</v>
      </c>
      <c r="W39" s="81">
        <v>-421589</v>
      </c>
      <c r="X39" s="81">
        <v>-893707</v>
      </c>
      <c r="AB39" s="152">
        <v>-429028</v>
      </c>
      <c r="AC39" s="152">
        <v>-827133</v>
      </c>
      <c r="AD39" s="152">
        <v>-1267044</v>
      </c>
      <c r="AE39" s="152">
        <v>-2000222</v>
      </c>
      <c r="AI39" s="152">
        <v>-548705</v>
      </c>
      <c r="AJ39" s="151">
        <v>-1124029</v>
      </c>
      <c r="AK39" s="151">
        <v>-1679165</v>
      </c>
      <c r="AL39" s="151">
        <v>-2891087</v>
      </c>
      <c r="AP39" s="151">
        <v>-680025</v>
      </c>
      <c r="AQ39" s="42"/>
      <c r="AR39" s="42"/>
      <c r="AS39" s="42"/>
    </row>
    <row r="40" spans="4:45" ht="13.8" x14ac:dyDescent="0.3">
      <c r="D40" s="78" t="s">
        <v>58</v>
      </c>
      <c r="E40" s="79"/>
      <c r="F40" s="81">
        <v>-42664</v>
      </c>
      <c r="G40" s="81">
        <v>-53438</v>
      </c>
      <c r="H40" s="81">
        <v>-89053</v>
      </c>
      <c r="I40" s="81">
        <v>-262096</v>
      </c>
      <c r="J40" s="81">
        <v>-181893</v>
      </c>
      <c r="L40" s="35"/>
      <c r="N40" s="42"/>
      <c r="O40" s="81">
        <v>-24637</v>
      </c>
      <c r="P40" s="81">
        <v>-29282</v>
      </c>
      <c r="Q40" s="81">
        <v>-53438</v>
      </c>
      <c r="U40" s="81">
        <v>0</v>
      </c>
      <c r="V40" s="81">
        <v>-2486</v>
      </c>
      <c r="W40" s="81">
        <v>-55913</v>
      </c>
      <c r="X40" s="81">
        <v>-89053</v>
      </c>
      <c r="AB40" s="152">
        <v>-61182</v>
      </c>
      <c r="AC40" s="152">
        <v>-36587</v>
      </c>
      <c r="AD40" s="152">
        <v>-172469</v>
      </c>
      <c r="AE40" s="152">
        <v>-262096</v>
      </c>
      <c r="AI40" s="152">
        <v>-1036</v>
      </c>
      <c r="AJ40" s="151">
        <v>-48006</v>
      </c>
      <c r="AK40" s="151">
        <v>-162422</v>
      </c>
      <c r="AL40" s="151">
        <v>-181893</v>
      </c>
      <c r="AP40" s="151">
        <v>-52505</v>
      </c>
      <c r="AQ40" s="42"/>
      <c r="AR40" s="42"/>
      <c r="AS40" s="42"/>
    </row>
    <row r="41" spans="4:45" ht="13.8" x14ac:dyDescent="0.3">
      <c r="D41" s="78" t="s">
        <v>235</v>
      </c>
      <c r="E41" s="79"/>
      <c r="F41" s="81">
        <v>-500125</v>
      </c>
      <c r="G41" s="81">
        <v>-130950</v>
      </c>
      <c r="H41" s="81">
        <v>-1385227</v>
      </c>
      <c r="I41" s="81">
        <v>16005</v>
      </c>
      <c r="J41" s="81">
        <v>-65928</v>
      </c>
      <c r="L41" s="35"/>
      <c r="N41" s="42"/>
      <c r="O41" s="81">
        <v>-93345</v>
      </c>
      <c r="P41" s="81">
        <v>-112414</v>
      </c>
      <c r="Q41" s="81">
        <v>-130950</v>
      </c>
      <c r="U41" s="81">
        <v>-667410</v>
      </c>
      <c r="V41" s="81">
        <v>-1312085</v>
      </c>
      <c r="W41" s="81">
        <v>-1708209</v>
      </c>
      <c r="X41" s="81">
        <f>-1385227</f>
        <v>-1385227</v>
      </c>
      <c r="AB41" s="152">
        <v>1304</v>
      </c>
      <c r="AC41" s="152">
        <v>-1000</v>
      </c>
      <c r="AD41" s="152">
        <v>15353</v>
      </c>
      <c r="AE41" s="152">
        <v>16005</v>
      </c>
      <c r="AI41" s="152">
        <v>-200</v>
      </c>
      <c r="AJ41" s="81">
        <v>0</v>
      </c>
      <c r="AK41" s="81">
        <v>-66330</v>
      </c>
      <c r="AL41" s="81">
        <v>-65928</v>
      </c>
      <c r="AP41" s="81">
        <v>-34172</v>
      </c>
      <c r="AQ41" s="42"/>
      <c r="AR41" s="42"/>
      <c r="AS41" s="42"/>
    </row>
    <row r="42" spans="4:45" ht="26.55" customHeight="1" x14ac:dyDescent="0.3">
      <c r="D42" s="79" t="s">
        <v>59</v>
      </c>
      <c r="E42" s="79"/>
      <c r="F42" s="81">
        <v>0</v>
      </c>
      <c r="G42" s="81">
        <v>-96005</v>
      </c>
      <c r="H42" s="81">
        <v>103130</v>
      </c>
      <c r="I42" s="81">
        <v>-418282</v>
      </c>
      <c r="J42" s="81">
        <v>-200000</v>
      </c>
      <c r="L42" s="35"/>
      <c r="N42" s="42"/>
      <c r="O42" s="81">
        <v>0</v>
      </c>
      <c r="P42" s="81">
        <v>-96005</v>
      </c>
      <c r="Q42" s="81">
        <v>-96005</v>
      </c>
      <c r="U42" s="81">
        <v>0</v>
      </c>
      <c r="V42" s="81">
        <v>-11605</v>
      </c>
      <c r="W42" s="81">
        <v>49453</v>
      </c>
      <c r="X42" s="81">
        <v>103130</v>
      </c>
      <c r="AB42" s="152">
        <v>0</v>
      </c>
      <c r="AC42" s="152">
        <v>-281604</v>
      </c>
      <c r="AD42" s="152">
        <v>-420202</v>
      </c>
      <c r="AE42" s="152">
        <v>-418282</v>
      </c>
      <c r="AI42" s="152">
        <v>0</v>
      </c>
      <c r="AJ42" s="81">
        <v>0</v>
      </c>
      <c r="AK42" s="81">
        <v>-200000</v>
      </c>
      <c r="AL42" s="81">
        <v>-200000</v>
      </c>
      <c r="AP42" s="81">
        <v>0</v>
      </c>
      <c r="AQ42" s="42"/>
      <c r="AR42" s="42"/>
      <c r="AS42" s="42"/>
    </row>
    <row r="43" spans="4:45" ht="13.8" x14ac:dyDescent="0.3">
      <c r="D43" s="79" t="s">
        <v>60</v>
      </c>
      <c r="E43" s="79"/>
      <c r="F43" s="81">
        <v>0</v>
      </c>
      <c r="G43" s="81">
        <v>-210000</v>
      </c>
      <c r="H43" s="81">
        <v>0</v>
      </c>
      <c r="I43" s="81">
        <v>0</v>
      </c>
      <c r="J43" s="81">
        <v>-3505</v>
      </c>
      <c r="L43" s="35"/>
      <c r="N43" s="42"/>
      <c r="O43" s="81">
        <v>0</v>
      </c>
      <c r="P43" s="81">
        <v>-160000</v>
      </c>
      <c r="Q43" s="81">
        <v>-210000</v>
      </c>
      <c r="U43" s="81">
        <v>0</v>
      </c>
      <c r="V43" s="81">
        <v>-50000</v>
      </c>
      <c r="W43" s="81">
        <v>-150000</v>
      </c>
      <c r="X43" s="81">
        <v>0</v>
      </c>
      <c r="AB43" s="152">
        <v>0</v>
      </c>
      <c r="AC43" s="152">
        <v>0</v>
      </c>
      <c r="AD43" s="152">
        <v>0</v>
      </c>
      <c r="AE43" s="152">
        <v>0</v>
      </c>
      <c r="AI43" s="152">
        <v>0</v>
      </c>
      <c r="AJ43" s="151">
        <v>-2165</v>
      </c>
      <c r="AK43" s="151">
        <v>-2165</v>
      </c>
      <c r="AL43" s="151">
        <v>-3505</v>
      </c>
      <c r="AP43" s="151">
        <v>-25000</v>
      </c>
      <c r="AQ43" s="42"/>
      <c r="AR43" s="42"/>
      <c r="AS43" s="42"/>
    </row>
    <row r="44" spans="4:45" ht="13.8" x14ac:dyDescent="0.3">
      <c r="D44" s="79" t="s">
        <v>222</v>
      </c>
      <c r="E44" s="79"/>
      <c r="F44" s="81">
        <v>0</v>
      </c>
      <c r="G44" s="81">
        <v>0</v>
      </c>
      <c r="H44" s="81">
        <v>0</v>
      </c>
      <c r="I44" s="81">
        <v>-3720</v>
      </c>
      <c r="J44" s="81">
        <v>7130</v>
      </c>
      <c r="L44" s="35"/>
      <c r="N44" s="42"/>
      <c r="O44" s="81">
        <v>0</v>
      </c>
      <c r="P44" s="81">
        <v>0</v>
      </c>
      <c r="Q44" s="81">
        <v>0</v>
      </c>
      <c r="U44" s="81">
        <v>0</v>
      </c>
      <c r="V44" s="81">
        <v>0</v>
      </c>
      <c r="W44" s="81">
        <v>0</v>
      </c>
      <c r="X44" s="81">
        <v>0</v>
      </c>
      <c r="AB44" s="152">
        <v>0</v>
      </c>
      <c r="AC44" s="152">
        <v>0</v>
      </c>
      <c r="AD44" s="152">
        <v>0</v>
      </c>
      <c r="AE44" s="152">
        <v>-3720</v>
      </c>
      <c r="AI44" s="152">
        <v>0</v>
      </c>
      <c r="AJ44" s="81">
        <v>0</v>
      </c>
      <c r="AK44" s="81">
        <v>7129</v>
      </c>
      <c r="AL44" s="81">
        <v>7130</v>
      </c>
      <c r="AP44" s="81">
        <v>0</v>
      </c>
      <c r="AQ44" s="42"/>
      <c r="AR44" s="42"/>
      <c r="AS44" s="42"/>
    </row>
    <row r="45" spans="4:45" ht="14.4" thickBot="1" x14ac:dyDescent="0.35">
      <c r="D45" s="79" t="s">
        <v>240</v>
      </c>
      <c r="E45" s="79"/>
      <c r="F45" s="81">
        <v>0</v>
      </c>
      <c r="G45" s="81">
        <v>0</v>
      </c>
      <c r="H45" s="81">
        <v>0</v>
      </c>
      <c r="I45" s="81">
        <v>0</v>
      </c>
      <c r="J45" s="81">
        <v>58000</v>
      </c>
      <c r="L45" s="35"/>
      <c r="N45" s="42"/>
      <c r="O45" s="81">
        <v>0</v>
      </c>
      <c r="P45" s="81">
        <v>0</v>
      </c>
      <c r="Q45" s="81">
        <v>0</v>
      </c>
      <c r="U45" s="81">
        <v>0</v>
      </c>
      <c r="V45" s="81">
        <v>0</v>
      </c>
      <c r="W45" s="81">
        <v>0</v>
      </c>
      <c r="X45" s="81">
        <v>0</v>
      </c>
      <c r="AB45" s="152">
        <v>0</v>
      </c>
      <c r="AC45" s="152">
        <v>0</v>
      </c>
      <c r="AD45" s="152">
        <v>0</v>
      </c>
      <c r="AE45" s="152">
        <v>0</v>
      </c>
      <c r="AI45" s="152">
        <v>0</v>
      </c>
      <c r="AJ45" s="81">
        <v>0</v>
      </c>
      <c r="AK45" s="81">
        <v>84000</v>
      </c>
      <c r="AL45" s="81">
        <v>58000</v>
      </c>
      <c r="AP45" s="81">
        <v>22000</v>
      </c>
      <c r="AQ45" s="42"/>
      <c r="AR45" s="42"/>
      <c r="AS45" s="42"/>
    </row>
    <row r="46" spans="4:45" ht="27" thickBot="1" x14ac:dyDescent="0.35">
      <c r="D46" s="75" t="s">
        <v>106</v>
      </c>
      <c r="E46" s="75"/>
      <c r="F46" s="82">
        <f>SUM(F38:F44)</f>
        <v>-794084</v>
      </c>
      <c r="G46" s="82">
        <f>SUM(G38:G44)</f>
        <v>-1077836</v>
      </c>
      <c r="H46" s="82">
        <v>-2584399</v>
      </c>
      <c r="I46" s="82">
        <v>-4430577</v>
      </c>
      <c r="J46" s="82">
        <v>-4622888</v>
      </c>
      <c r="L46" s="35"/>
      <c r="N46" s="42"/>
      <c r="O46" s="82">
        <f>SUM(O38:O44)</f>
        <v>-367105</v>
      </c>
      <c r="P46" s="82">
        <f>SUM(P38:P44)</f>
        <v>-810629</v>
      </c>
      <c r="Q46" s="82">
        <v>-1077836</v>
      </c>
      <c r="U46" s="82">
        <f>SUM(U38:U44)</f>
        <v>-816371</v>
      </c>
      <c r="V46" s="82">
        <f>SUM(V38:V44)</f>
        <v>-1737625</v>
      </c>
      <c r="W46" s="82">
        <f>SUM(W38:W44)</f>
        <v>-2522993</v>
      </c>
      <c r="X46" s="82">
        <f>SUM(X38:X44)</f>
        <v>-2584399</v>
      </c>
      <c r="AB46" s="153">
        <f>SUM(AB38:AB44)</f>
        <v>-534009</v>
      </c>
      <c r="AC46" s="153">
        <f>SUM(AC38:AC44)</f>
        <v>-1520551</v>
      </c>
      <c r="AD46" s="153">
        <v>-2919346</v>
      </c>
      <c r="AE46" s="153">
        <f>SUM(AE38:AE45)</f>
        <v>-4430577</v>
      </c>
      <c r="AI46" s="153">
        <v>-1182539</v>
      </c>
      <c r="AJ46" s="153">
        <f>SUM(AJ38:AJ45)</f>
        <v>-1767970</v>
      </c>
      <c r="AK46" s="153">
        <f>SUM(AK38:AK45)</f>
        <v>-3206893</v>
      </c>
      <c r="AL46" s="153">
        <v>-4622888</v>
      </c>
      <c r="AP46" s="153">
        <v>-816900</v>
      </c>
      <c r="AQ46" s="42"/>
      <c r="AR46" s="42"/>
      <c r="AS46" s="42"/>
    </row>
    <row r="47" spans="4:45" ht="13.8" x14ac:dyDescent="0.3">
      <c r="D47" s="76"/>
      <c r="E47" s="75"/>
      <c r="F47" s="77"/>
      <c r="G47" s="77"/>
      <c r="H47" s="77"/>
      <c r="I47" s="77"/>
      <c r="J47" s="77"/>
      <c r="L47" s="35"/>
      <c r="N47" s="47"/>
      <c r="O47" s="77"/>
      <c r="P47" s="77"/>
      <c r="Q47" s="77"/>
      <c r="R47" s="77"/>
      <c r="S47" s="77"/>
      <c r="T47" s="77"/>
      <c r="U47" s="77"/>
      <c r="V47" s="77"/>
      <c r="W47" s="77"/>
      <c r="X47" s="77"/>
      <c r="Y47" s="77"/>
      <c r="Z47" s="77"/>
      <c r="AA47" s="77"/>
      <c r="AB47" s="151"/>
      <c r="AC47" s="151"/>
      <c r="AD47" s="151"/>
      <c r="AE47" s="151"/>
      <c r="AF47" s="77"/>
      <c r="AG47" s="77"/>
      <c r="AH47" s="77"/>
      <c r="AI47" s="151"/>
      <c r="AJ47" s="77"/>
      <c r="AK47" s="77"/>
      <c r="AL47" s="77"/>
      <c r="AP47" s="77"/>
      <c r="AQ47" s="42"/>
      <c r="AR47" s="42"/>
      <c r="AS47" s="42"/>
    </row>
    <row r="48" spans="4:45" ht="13.8" x14ac:dyDescent="0.3">
      <c r="D48" s="76" t="s">
        <v>48</v>
      </c>
      <c r="E48" s="75"/>
      <c r="F48" s="77"/>
      <c r="G48" s="77"/>
      <c r="H48" s="77"/>
      <c r="I48" s="77"/>
      <c r="J48" s="77"/>
      <c r="L48" s="35"/>
      <c r="N48" s="42"/>
      <c r="O48" s="77"/>
      <c r="P48" s="77"/>
      <c r="Q48" s="77"/>
      <c r="U48" s="77"/>
      <c r="V48" s="77"/>
      <c r="W48" s="77"/>
      <c r="X48" s="77"/>
      <c r="AB48" s="151"/>
      <c r="AC48" s="151"/>
      <c r="AD48" s="151"/>
      <c r="AE48" s="151"/>
      <c r="AI48" s="151"/>
      <c r="AJ48" s="77"/>
      <c r="AK48" s="77"/>
      <c r="AL48" s="77"/>
      <c r="AP48" s="77"/>
      <c r="AQ48" s="47"/>
      <c r="AR48" s="47"/>
      <c r="AS48" s="47"/>
    </row>
    <row r="49" spans="4:45" ht="13.8" x14ac:dyDescent="0.3">
      <c r="D49" s="78" t="s">
        <v>61</v>
      </c>
      <c r="E49" s="79"/>
      <c r="F49" s="81">
        <v>-39676</v>
      </c>
      <c r="G49" s="81">
        <v>364251</v>
      </c>
      <c r="H49" s="81">
        <v>2280077</v>
      </c>
      <c r="I49" s="81">
        <v>-195256</v>
      </c>
      <c r="J49" s="81">
        <v>377119</v>
      </c>
      <c r="L49" s="35"/>
      <c r="N49" s="42"/>
      <c r="O49" s="81">
        <v>180733</v>
      </c>
      <c r="P49" s="81">
        <v>307753</v>
      </c>
      <c r="Q49" s="81">
        <v>364251</v>
      </c>
      <c r="U49" s="81">
        <v>132723</v>
      </c>
      <c r="V49" s="81">
        <v>505720</v>
      </c>
      <c r="W49" s="81">
        <v>1431343</v>
      </c>
      <c r="X49" s="81">
        <v>2280077</v>
      </c>
      <c r="AB49" s="152">
        <v>691217</v>
      </c>
      <c r="AC49" s="152">
        <v>551761</v>
      </c>
      <c r="AD49" s="152">
        <v>96528</v>
      </c>
      <c r="AE49" s="152">
        <v>-195256</v>
      </c>
      <c r="AI49" s="151">
        <v>-316055</v>
      </c>
      <c r="AJ49" s="151">
        <v>-335401</v>
      </c>
      <c r="AK49" s="151">
        <f>2389396-1054364</f>
        <v>1335032</v>
      </c>
      <c r="AL49" s="151">
        <v>377119</v>
      </c>
      <c r="AP49" s="151">
        <v>-1250600</v>
      </c>
      <c r="AQ49" s="42"/>
      <c r="AR49" s="42"/>
      <c r="AS49" s="42"/>
    </row>
    <row r="50" spans="4:45" ht="13.8" x14ac:dyDescent="0.3">
      <c r="D50" s="78" t="s">
        <v>49</v>
      </c>
      <c r="E50" s="79"/>
      <c r="F50" s="81">
        <v>14000</v>
      </c>
      <c r="G50" s="81">
        <v>0</v>
      </c>
      <c r="H50" s="81">
        <v>0</v>
      </c>
      <c r="I50" s="81">
        <v>0</v>
      </c>
      <c r="J50" s="81"/>
      <c r="L50" s="35"/>
      <c r="N50" s="42"/>
      <c r="O50" s="81">
        <v>0</v>
      </c>
      <c r="P50" s="81">
        <v>0</v>
      </c>
      <c r="Q50" s="81">
        <v>0</v>
      </c>
      <c r="U50" s="81">
        <v>0</v>
      </c>
      <c r="V50" s="81">
        <v>0</v>
      </c>
      <c r="W50" s="81">
        <v>0</v>
      </c>
      <c r="X50" s="81">
        <v>0</v>
      </c>
      <c r="Y50" s="81"/>
      <c r="Z50" s="81"/>
      <c r="AA50" s="81"/>
      <c r="AB50" s="81">
        <v>0</v>
      </c>
      <c r="AC50" s="81">
        <v>0</v>
      </c>
      <c r="AD50" s="81">
        <v>0</v>
      </c>
      <c r="AE50" s="81">
        <v>0</v>
      </c>
      <c r="AF50" s="81"/>
      <c r="AG50" s="81"/>
      <c r="AH50" s="81"/>
      <c r="AI50" s="81">
        <v>0</v>
      </c>
      <c r="AJ50" s="81">
        <v>0</v>
      </c>
      <c r="AK50" s="81"/>
      <c r="AL50" s="81"/>
      <c r="AP50" s="81">
        <v>0</v>
      </c>
      <c r="AQ50" s="42"/>
      <c r="AR50" s="42"/>
      <c r="AS50" s="42"/>
    </row>
    <row r="51" spans="4:45" ht="13.8" x14ac:dyDescent="0.3">
      <c r="D51" s="78" t="s">
        <v>50</v>
      </c>
      <c r="E51" s="79"/>
      <c r="F51" s="81">
        <v>10000</v>
      </c>
      <c r="G51" s="81">
        <v>0</v>
      </c>
      <c r="H51" s="81">
        <v>0</v>
      </c>
      <c r="I51" s="81">
        <v>0</v>
      </c>
      <c r="J51" s="81"/>
      <c r="L51" s="35"/>
      <c r="N51" s="42"/>
      <c r="O51" s="81">
        <v>0</v>
      </c>
      <c r="P51" s="81">
        <v>0</v>
      </c>
      <c r="Q51" s="81">
        <v>0</v>
      </c>
      <c r="U51" s="81">
        <v>0</v>
      </c>
      <c r="V51" s="81">
        <v>0</v>
      </c>
      <c r="W51" s="81">
        <v>0</v>
      </c>
      <c r="X51" s="81">
        <v>0</v>
      </c>
      <c r="Y51" s="81"/>
      <c r="Z51" s="81"/>
      <c r="AA51" s="81"/>
      <c r="AB51" s="81">
        <v>0</v>
      </c>
      <c r="AC51" s="81">
        <v>0</v>
      </c>
      <c r="AD51" s="81">
        <v>0</v>
      </c>
      <c r="AE51" s="81">
        <v>0</v>
      </c>
      <c r="AF51" s="81"/>
      <c r="AG51" s="81"/>
      <c r="AH51" s="81"/>
      <c r="AI51" s="81">
        <v>0</v>
      </c>
      <c r="AJ51" s="81">
        <v>0</v>
      </c>
      <c r="AK51" s="81"/>
      <c r="AL51" s="81"/>
      <c r="AP51" s="81">
        <v>0</v>
      </c>
      <c r="AQ51" s="42"/>
      <c r="AR51" s="42"/>
      <c r="AS51" s="42"/>
    </row>
    <row r="52" spans="4:45" ht="13.8" x14ac:dyDescent="0.3">
      <c r="D52" s="78" t="s">
        <v>125</v>
      </c>
      <c r="E52" s="79"/>
      <c r="F52" s="81">
        <v>0</v>
      </c>
      <c r="G52" s="81">
        <v>0</v>
      </c>
      <c r="H52" s="81">
        <v>-66017</v>
      </c>
      <c r="I52" s="81">
        <v>-420000</v>
      </c>
      <c r="J52" s="81">
        <v>-82905</v>
      </c>
      <c r="L52" s="35"/>
      <c r="N52" s="42"/>
      <c r="O52" s="81">
        <v>0</v>
      </c>
      <c r="P52" s="81">
        <v>0</v>
      </c>
      <c r="Q52" s="81">
        <v>0</v>
      </c>
      <c r="U52" s="81">
        <v>-11605</v>
      </c>
      <c r="V52" s="81">
        <v>0</v>
      </c>
      <c r="W52" s="81">
        <v>-66017</v>
      </c>
      <c r="X52" s="81">
        <v>-66017</v>
      </c>
      <c r="AB52" s="152">
        <v>0</v>
      </c>
      <c r="AC52" s="152">
        <v>-300000</v>
      </c>
      <c r="AD52" s="152">
        <v>-355000</v>
      </c>
      <c r="AE52" s="152">
        <v>-420000</v>
      </c>
      <c r="AI52" s="152">
        <v>0</v>
      </c>
      <c r="AJ52" s="151">
        <v>-69785</v>
      </c>
      <c r="AK52" s="151">
        <v>-82905</v>
      </c>
      <c r="AL52" s="151">
        <v>-82905</v>
      </c>
      <c r="AP52" s="151">
        <v>0</v>
      </c>
      <c r="AQ52" s="42"/>
      <c r="AR52" s="42"/>
      <c r="AS52" s="42"/>
    </row>
    <row r="53" spans="4:45" ht="13.8" x14ac:dyDescent="0.3">
      <c r="D53" s="78" t="s">
        <v>185</v>
      </c>
      <c r="E53" s="79"/>
      <c r="F53" s="81">
        <v>0</v>
      </c>
      <c r="G53" s="81">
        <v>0</v>
      </c>
      <c r="H53" s="81">
        <v>0</v>
      </c>
      <c r="I53" s="81">
        <v>-25606</v>
      </c>
      <c r="J53" s="81">
        <v>-15748</v>
      </c>
      <c r="L53" s="35"/>
      <c r="N53" s="42"/>
      <c r="O53" s="81">
        <v>0</v>
      </c>
      <c r="P53" s="81">
        <v>0</v>
      </c>
      <c r="Q53" s="81">
        <v>0</v>
      </c>
      <c r="U53" s="81">
        <v>0</v>
      </c>
      <c r="V53" s="81">
        <v>0</v>
      </c>
      <c r="W53" s="81">
        <v>0</v>
      </c>
      <c r="X53" s="81">
        <v>0</v>
      </c>
      <c r="AB53" s="152">
        <v>-1521</v>
      </c>
      <c r="AC53" s="152">
        <v>-4272</v>
      </c>
      <c r="AD53" s="152">
        <v>-12965</v>
      </c>
      <c r="AE53" s="152">
        <v>-25606</v>
      </c>
      <c r="AI53" s="152">
        <v>-5348</v>
      </c>
      <c r="AJ53" s="151">
        <v>-11019</v>
      </c>
      <c r="AK53" s="151">
        <v>-14044</v>
      </c>
      <c r="AL53" s="151">
        <v>-15748</v>
      </c>
      <c r="AP53" s="151">
        <v>-2553</v>
      </c>
      <c r="AQ53" s="42"/>
      <c r="AR53" s="42"/>
      <c r="AS53" s="42"/>
    </row>
    <row r="54" spans="4:45" ht="13.8" x14ac:dyDescent="0.3">
      <c r="D54" s="78" t="s">
        <v>236</v>
      </c>
      <c r="E54" s="79"/>
      <c r="F54" s="81">
        <v>0</v>
      </c>
      <c r="G54" s="81">
        <v>0</v>
      </c>
      <c r="H54" s="81">
        <v>0</v>
      </c>
      <c r="I54" s="81">
        <v>0</v>
      </c>
      <c r="J54" s="81">
        <v>-241176</v>
      </c>
      <c r="L54" s="35"/>
      <c r="N54" s="42"/>
      <c r="O54" s="81">
        <v>0</v>
      </c>
      <c r="P54" s="81">
        <v>0</v>
      </c>
      <c r="Q54" s="81">
        <v>0</v>
      </c>
      <c r="R54" s="81"/>
      <c r="U54" s="81">
        <v>0</v>
      </c>
      <c r="V54" s="81">
        <v>0</v>
      </c>
      <c r="W54" s="81">
        <v>0</v>
      </c>
      <c r="X54" s="81">
        <v>0</v>
      </c>
      <c r="AB54" s="152">
        <v>0</v>
      </c>
      <c r="AC54" s="152">
        <v>0</v>
      </c>
      <c r="AD54" s="152">
        <v>0</v>
      </c>
      <c r="AE54" s="152">
        <v>0</v>
      </c>
      <c r="AI54" s="152">
        <v>0</v>
      </c>
      <c r="AJ54" s="151">
        <v>-196145</v>
      </c>
      <c r="AK54" s="151">
        <v>-196145</v>
      </c>
      <c r="AL54" s="151">
        <v>-241176</v>
      </c>
      <c r="AP54" s="151">
        <v>0</v>
      </c>
      <c r="AQ54" s="42"/>
      <c r="AR54" s="42"/>
      <c r="AS54" s="42"/>
    </row>
    <row r="55" spans="4:45" ht="14.4" thickBot="1" x14ac:dyDescent="0.35">
      <c r="D55" s="78" t="s">
        <v>51</v>
      </c>
      <c r="E55" s="79"/>
      <c r="F55" s="81">
        <v>-125661</v>
      </c>
      <c r="G55" s="81">
        <v>-566779</v>
      </c>
      <c r="H55" s="81">
        <v>-1130937</v>
      </c>
      <c r="I55" s="81">
        <v>-1620445</v>
      </c>
      <c r="J55" s="81">
        <v>-1221131</v>
      </c>
      <c r="L55" s="35"/>
      <c r="N55" s="42"/>
      <c r="O55" s="81">
        <v>-10000</v>
      </c>
      <c r="P55" s="81">
        <v>-70279</v>
      </c>
      <c r="Q55" s="81">
        <v>-566779</v>
      </c>
      <c r="U55" s="81">
        <v>-85200</v>
      </c>
      <c r="V55" s="81">
        <v>-317350</v>
      </c>
      <c r="W55" s="81">
        <v>-734203</v>
      </c>
      <c r="X55" s="81">
        <v>-1130937</v>
      </c>
      <c r="AB55" s="152">
        <v>-32416</v>
      </c>
      <c r="AC55" s="152">
        <v>-32216</v>
      </c>
      <c r="AD55" s="152">
        <v>-1610186</v>
      </c>
      <c r="AE55" s="152">
        <v>-1620445</v>
      </c>
      <c r="AI55" s="152">
        <v>-536200</v>
      </c>
      <c r="AJ55" s="151">
        <v>-586730</v>
      </c>
      <c r="AK55" s="151">
        <v>-1221132</v>
      </c>
      <c r="AL55" s="151">
        <v>-1221131</v>
      </c>
      <c r="AP55" s="151">
        <v>0</v>
      </c>
      <c r="AQ55" s="42"/>
      <c r="AR55" s="42"/>
      <c r="AS55" s="42"/>
    </row>
    <row r="56" spans="4:45" ht="27" thickBot="1" x14ac:dyDescent="0.35">
      <c r="D56" s="75" t="s">
        <v>232</v>
      </c>
      <c r="E56" s="75"/>
      <c r="F56" s="82">
        <f>SUM(F49:F55)</f>
        <v>-141337</v>
      </c>
      <c r="G56" s="82">
        <f>SUM(G49:G55)</f>
        <v>-202528</v>
      </c>
      <c r="H56" s="82">
        <v>1083123</v>
      </c>
      <c r="I56" s="82">
        <v>-2261307</v>
      </c>
      <c r="J56" s="82">
        <v>-1183841</v>
      </c>
      <c r="L56" s="35"/>
      <c r="N56" s="42"/>
      <c r="O56" s="82">
        <f>SUM(O49:O55)</f>
        <v>170733</v>
      </c>
      <c r="P56" s="82">
        <f>SUM(P49:P55)</f>
        <v>237474</v>
      </c>
      <c r="Q56" s="82">
        <v>-202528</v>
      </c>
      <c r="U56" s="82">
        <f>SUM(U49:U55)</f>
        <v>35918</v>
      </c>
      <c r="V56" s="82">
        <f>SUM(V49:V55)</f>
        <v>188370</v>
      </c>
      <c r="W56" s="82">
        <f>SUM(W49:W55)</f>
        <v>631123</v>
      </c>
      <c r="X56" s="82">
        <f>SUM(X49:X55)</f>
        <v>1083123</v>
      </c>
      <c r="AB56" s="153">
        <f>SUM(AB49:AB55)</f>
        <v>657280</v>
      </c>
      <c r="AC56" s="153">
        <f>SUM(AC49:AC55)</f>
        <v>215273</v>
      </c>
      <c r="AD56" s="153">
        <v>-1881623</v>
      </c>
      <c r="AE56" s="153">
        <v>-2261307</v>
      </c>
      <c r="AI56" s="153">
        <v>-857603</v>
      </c>
      <c r="AJ56" s="173">
        <v>-1199080</v>
      </c>
      <c r="AK56" s="173">
        <v>-179194</v>
      </c>
      <c r="AL56" s="173">
        <v>-1183841</v>
      </c>
      <c r="AP56" s="173">
        <v>-1253153</v>
      </c>
      <c r="AQ56" s="42"/>
      <c r="AR56" s="42"/>
      <c r="AS56" s="42"/>
    </row>
    <row r="57" spans="4:45" ht="13.8" x14ac:dyDescent="0.3">
      <c r="D57" s="76"/>
      <c r="E57" s="75"/>
      <c r="F57" s="77"/>
      <c r="G57" s="77"/>
      <c r="H57" s="77"/>
      <c r="I57" s="77"/>
      <c r="J57" s="77"/>
      <c r="L57" s="35"/>
      <c r="N57" s="42"/>
      <c r="O57" s="77"/>
      <c r="P57" s="77"/>
      <c r="Q57" s="77"/>
      <c r="U57" s="77"/>
      <c r="V57" s="77"/>
      <c r="W57" s="77"/>
      <c r="X57" s="77"/>
      <c r="AB57" s="151"/>
      <c r="AC57" s="151"/>
      <c r="AD57" s="151"/>
      <c r="AE57" s="151"/>
      <c r="AI57" s="151"/>
      <c r="AJ57" s="151"/>
      <c r="AK57" s="151"/>
      <c r="AL57" s="151"/>
      <c r="AP57" s="151"/>
      <c r="AQ57" s="42"/>
      <c r="AR57" s="42"/>
      <c r="AS57" s="42"/>
    </row>
    <row r="58" spans="4:45" ht="26.4" x14ac:dyDescent="0.3">
      <c r="D58" s="75" t="s">
        <v>107</v>
      </c>
      <c r="E58" s="75"/>
      <c r="F58" s="83">
        <v>-102614</v>
      </c>
      <c r="G58" s="83">
        <v>581208</v>
      </c>
      <c r="H58" s="83">
        <v>1946664</v>
      </c>
      <c r="I58" s="83">
        <v>-1290620</v>
      </c>
      <c r="J58" s="83">
        <v>-114454</v>
      </c>
      <c r="L58" s="35"/>
      <c r="N58" s="42"/>
      <c r="O58" s="83">
        <f>O35+O46+O56</f>
        <v>-19548</v>
      </c>
      <c r="P58" s="83">
        <f>P35+P46+P56</f>
        <v>-15368</v>
      </c>
      <c r="Q58" s="83">
        <v>581208</v>
      </c>
      <c r="U58" s="83">
        <f>U35+U46+U56</f>
        <v>1208745</v>
      </c>
      <c r="V58" s="83">
        <f>V35+V46+V56</f>
        <v>767991</v>
      </c>
      <c r="W58" s="83">
        <f>W35+W46+W56</f>
        <v>768624</v>
      </c>
      <c r="X58" s="83">
        <f>X35+X46+X56</f>
        <v>1946664</v>
      </c>
      <c r="AB58" s="154">
        <f>AB35+AB46+AB56</f>
        <v>2347280</v>
      </c>
      <c r="AC58" s="154">
        <f>AC35+AC46+AC56</f>
        <v>1593911</v>
      </c>
      <c r="AD58" s="154">
        <f>AD35+AD46+AD56</f>
        <v>-1351993</v>
      </c>
      <c r="AE58" s="154">
        <v>-1290620</v>
      </c>
      <c r="AI58" s="154">
        <v>1378316</v>
      </c>
      <c r="AJ58" s="175">
        <v>-402898</v>
      </c>
      <c r="AK58" s="175">
        <v>104897</v>
      </c>
      <c r="AL58" s="175">
        <v>-114454</v>
      </c>
      <c r="AP58" s="175">
        <v>454901</v>
      </c>
      <c r="AQ58" s="42"/>
      <c r="AR58" s="42"/>
      <c r="AS58" s="42"/>
    </row>
    <row r="59" spans="4:45" ht="13.8" x14ac:dyDescent="0.3">
      <c r="D59" s="78" t="s">
        <v>52</v>
      </c>
      <c r="E59" s="78"/>
      <c r="F59" s="77">
        <v>218922</v>
      </c>
      <c r="G59" s="77">
        <v>116308</v>
      </c>
      <c r="H59" s="77">
        <v>697516</v>
      </c>
      <c r="I59" s="77">
        <v>2640062</v>
      </c>
      <c r="J59" s="77">
        <v>1358891</v>
      </c>
      <c r="L59" s="35"/>
      <c r="N59" s="42"/>
      <c r="O59" s="77">
        <v>116308</v>
      </c>
      <c r="P59" s="77">
        <v>116308</v>
      </c>
      <c r="Q59" s="77">
        <v>116308</v>
      </c>
      <c r="U59" s="77">
        <v>697516</v>
      </c>
      <c r="V59" s="77">
        <v>697516</v>
      </c>
      <c r="W59" s="77">
        <v>697516</v>
      </c>
      <c r="X59" s="77">
        <v>697516</v>
      </c>
      <c r="AB59" s="151">
        <v>2640062</v>
      </c>
      <c r="AC59" s="151">
        <v>2640062</v>
      </c>
      <c r="AD59" s="151">
        <v>2640062</v>
      </c>
      <c r="AE59" s="151">
        <v>2640062</v>
      </c>
      <c r="AI59" s="151">
        <v>1358891</v>
      </c>
      <c r="AJ59" s="176">
        <v>1358891</v>
      </c>
      <c r="AK59" s="176">
        <v>1358891</v>
      </c>
      <c r="AL59" s="176">
        <v>1358891</v>
      </c>
      <c r="AP59" s="176">
        <v>1246946</v>
      </c>
      <c r="AQ59" s="42"/>
      <c r="AR59" s="42"/>
      <c r="AS59" s="42"/>
    </row>
    <row r="60" spans="4:45" ht="14.4" thickBot="1" x14ac:dyDescent="0.35">
      <c r="D60" s="78" t="s">
        <v>53</v>
      </c>
      <c r="E60" s="78"/>
      <c r="F60" s="77">
        <v>0</v>
      </c>
      <c r="G60" s="77">
        <v>0</v>
      </c>
      <c r="H60" s="77">
        <v>-4118</v>
      </c>
      <c r="I60" s="77">
        <v>9449</v>
      </c>
      <c r="J60" s="77">
        <v>2509</v>
      </c>
      <c r="L60" s="35"/>
      <c r="N60" s="42"/>
      <c r="O60" s="77">
        <v>0</v>
      </c>
      <c r="P60" s="77">
        <v>0</v>
      </c>
      <c r="Q60" s="77">
        <v>0</v>
      </c>
      <c r="U60" s="77">
        <v>0</v>
      </c>
      <c r="V60" s="77">
        <v>0</v>
      </c>
      <c r="W60" s="77">
        <v>4</v>
      </c>
      <c r="X60" s="77">
        <v>-4118</v>
      </c>
      <c r="AB60" s="151">
        <v>-1795</v>
      </c>
      <c r="AC60" s="151">
        <v>4288</v>
      </c>
      <c r="AD60" s="151">
        <v>-7676</v>
      </c>
      <c r="AE60" s="151">
        <v>9449</v>
      </c>
      <c r="AI60" s="151">
        <v>-3436</v>
      </c>
      <c r="AJ60" s="176">
        <v>-2181</v>
      </c>
      <c r="AK60" s="176">
        <v>1386</v>
      </c>
      <c r="AL60" s="176">
        <v>2509</v>
      </c>
      <c r="AP60" s="176">
        <v>26</v>
      </c>
      <c r="AQ60" s="42"/>
      <c r="AR60" s="42"/>
      <c r="AS60" s="42"/>
    </row>
    <row r="61" spans="4:45" ht="14.4" thickBot="1" x14ac:dyDescent="0.35">
      <c r="D61" s="76" t="s">
        <v>108</v>
      </c>
      <c r="E61" s="76"/>
      <c r="F61" s="9">
        <f>SUM(F58:F60)</f>
        <v>116308</v>
      </c>
      <c r="G61" s="9">
        <f>SUM(G58:G60)</f>
        <v>697516</v>
      </c>
      <c r="H61" s="9">
        <v>2640062</v>
      </c>
      <c r="I61" s="9">
        <v>1358891</v>
      </c>
      <c r="J61" s="9">
        <v>1246946</v>
      </c>
      <c r="L61" s="35"/>
      <c r="N61" s="42"/>
      <c r="O61" s="9">
        <f>SUM(O58:O60)</f>
        <v>96760</v>
      </c>
      <c r="P61" s="9">
        <f>SUM(P58:P60)</f>
        <v>100940</v>
      </c>
      <c r="Q61" s="9">
        <v>697516</v>
      </c>
      <c r="U61" s="9">
        <f>SUM(U58:U60)</f>
        <v>1906261</v>
      </c>
      <c r="V61" s="9">
        <f>SUM(V58:V60)</f>
        <v>1465507</v>
      </c>
      <c r="W61" s="9">
        <f>SUM(W58:W60)</f>
        <v>1466144</v>
      </c>
      <c r="X61" s="9">
        <f>SUM(X58:X60)</f>
        <v>2640062</v>
      </c>
      <c r="AB61" s="156">
        <f>SUM(AB58:AB60)</f>
        <v>4985547</v>
      </c>
      <c r="AC61" s="156">
        <f>SUM(AC58:AC60)</f>
        <v>4238261</v>
      </c>
      <c r="AD61" s="156">
        <f>SUM(AD58:AD60)</f>
        <v>1280393</v>
      </c>
      <c r="AE61" s="156">
        <v>1358891</v>
      </c>
      <c r="AI61" s="156">
        <v>2733771</v>
      </c>
      <c r="AJ61" s="177">
        <f>SUM(AJ58:AJ60)</f>
        <v>953812</v>
      </c>
      <c r="AK61" s="177">
        <f>SUM(AK58:AK60)</f>
        <v>1465174</v>
      </c>
      <c r="AL61" s="177">
        <v>1246946</v>
      </c>
      <c r="AP61" s="177">
        <v>1701873</v>
      </c>
      <c r="AQ61" s="42"/>
      <c r="AR61" s="42"/>
      <c r="AS61" s="42"/>
    </row>
    <row r="62" spans="4:45" ht="13.8" thickTop="1" x14ac:dyDescent="0.25"/>
    <row r="63" spans="4:45" x14ac:dyDescent="0.25">
      <c r="AE63" s="123"/>
      <c r="AL63" s="123"/>
    </row>
  </sheetData>
  <mergeCells count="5">
    <mergeCell ref="N3:Q3"/>
    <mergeCell ref="U3:X3"/>
    <mergeCell ref="AB3:AE3"/>
    <mergeCell ref="AI3:AL3"/>
    <mergeCell ref="AP3:AS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AFB80-7CB0-AF4E-8E82-0617BB6EC064}">
  <sheetPr>
    <tabColor rgb="FF002060"/>
  </sheetPr>
  <dimension ref="A1:AT65"/>
  <sheetViews>
    <sheetView showGridLines="0" zoomScaleNormal="100" workbookViewId="0">
      <pane xSplit="4" ySplit="5" topLeftCell="E8" activePane="bottomRight" state="frozen"/>
      <selection activeCell="AJ34" sqref="AJ34"/>
      <selection pane="topRight" activeCell="AJ34" sqref="AJ34"/>
      <selection pane="bottomLeft" activeCell="AJ34" sqref="AJ34"/>
      <selection pane="bottomRight"/>
    </sheetView>
  </sheetViews>
  <sheetFormatPr defaultColWidth="10.77734375" defaultRowHeight="13.2" x14ac:dyDescent="0.25"/>
  <cols>
    <col min="1" max="3" width="5.5546875" style="30" customWidth="1"/>
    <col min="4" max="4" width="71" style="30" customWidth="1"/>
    <col min="5" max="5" width="11.44140625" style="30" customWidth="1"/>
    <col min="6" max="6" width="5.5546875" style="30" customWidth="1"/>
    <col min="7" max="9" width="17.77734375" style="34" customWidth="1"/>
    <col min="10" max="11" width="18.21875" style="30" customWidth="1"/>
    <col min="12" max="12" width="5.5546875" style="30" customWidth="1"/>
    <col min="13" max="13" width="8.5546875" style="30" customWidth="1"/>
    <col min="14" max="14" width="2.44140625" style="30" customWidth="1"/>
    <col min="15" max="18" width="15.5546875" style="30" customWidth="1"/>
    <col min="19" max="19" width="5.5546875" style="30" customWidth="1"/>
    <col min="20" max="20" width="8.5546875" style="30" customWidth="1"/>
    <col min="21" max="21" width="5.5546875" style="30" customWidth="1"/>
    <col min="22" max="25" width="15.5546875" style="30" customWidth="1"/>
    <col min="26" max="26" width="5.5546875" style="30" customWidth="1"/>
    <col min="27" max="27" width="8.5546875" style="30" customWidth="1"/>
    <col min="28" max="28" width="5.5546875" style="30" customWidth="1"/>
    <col min="29" max="33" width="15.5546875" style="30" customWidth="1"/>
    <col min="34" max="34" width="8.5546875" style="30" customWidth="1"/>
    <col min="35" max="35" width="5.5546875" style="30" customWidth="1"/>
    <col min="36" max="39" width="15.5546875" style="30" customWidth="1"/>
    <col min="40" max="40" width="7.21875" style="30" customWidth="1"/>
    <col min="41" max="42" width="10.77734375" style="30"/>
    <col min="43" max="43" width="13.77734375" style="30" customWidth="1"/>
    <col min="44" max="16384" width="10.77734375" style="30"/>
  </cols>
  <sheetData>
    <row r="1" spans="4:46" x14ac:dyDescent="0.25">
      <c r="G1" s="30"/>
      <c r="H1" s="30"/>
      <c r="I1" s="30"/>
    </row>
    <row r="2" spans="4:46" x14ac:dyDescent="0.25">
      <c r="G2" s="30"/>
      <c r="H2" s="30"/>
      <c r="I2" s="30"/>
    </row>
    <row r="3" spans="4:46" x14ac:dyDescent="0.25">
      <c r="G3" s="30"/>
      <c r="H3" s="30"/>
      <c r="I3" s="30"/>
      <c r="O3" s="190">
        <v>2022</v>
      </c>
      <c r="P3" s="190"/>
      <c r="Q3" s="190"/>
      <c r="R3" s="190"/>
      <c r="V3" s="190">
        <v>2023</v>
      </c>
      <c r="W3" s="190"/>
      <c r="X3" s="190"/>
      <c r="Y3" s="190"/>
      <c r="AC3" s="190">
        <v>2024</v>
      </c>
      <c r="AD3" s="190"/>
      <c r="AE3" s="190"/>
      <c r="AF3" s="190"/>
      <c r="AJ3" s="190">
        <v>2025</v>
      </c>
      <c r="AK3" s="190"/>
      <c r="AL3" s="190"/>
      <c r="AM3" s="190"/>
      <c r="AQ3" s="190">
        <v>2025</v>
      </c>
      <c r="AR3" s="190"/>
      <c r="AS3" s="190"/>
      <c r="AT3" s="190"/>
    </row>
    <row r="4" spans="4:46" x14ac:dyDescent="0.25">
      <c r="G4" s="30"/>
      <c r="H4" s="30"/>
      <c r="I4" s="30"/>
      <c r="O4" s="39"/>
      <c r="P4" s="39"/>
      <c r="Q4" s="39"/>
      <c r="V4" s="39"/>
      <c r="W4" s="39"/>
      <c r="X4" s="39"/>
      <c r="AC4" s="39"/>
      <c r="AD4" s="39"/>
      <c r="AE4" s="39"/>
      <c r="AJ4" s="39"/>
      <c r="AK4" s="39"/>
      <c r="AL4" s="39"/>
    </row>
    <row r="5" spans="4:46" x14ac:dyDescent="0.25">
      <c r="D5" s="38" t="s">
        <v>134</v>
      </c>
      <c r="E5" s="38" t="s">
        <v>166</v>
      </c>
      <c r="F5" s="56"/>
      <c r="G5" s="43">
        <v>2021</v>
      </c>
      <c r="H5" s="43">
        <v>2022</v>
      </c>
      <c r="I5" s="43">
        <v>2023</v>
      </c>
      <c r="J5" s="43">
        <v>2024</v>
      </c>
      <c r="K5" s="43">
        <v>2025</v>
      </c>
      <c r="O5" s="43" t="s">
        <v>158</v>
      </c>
      <c r="P5" s="43" t="s">
        <v>159</v>
      </c>
      <c r="Q5" s="43" t="s">
        <v>160</v>
      </c>
      <c r="R5" s="43">
        <v>2022</v>
      </c>
      <c r="V5" s="43" t="s">
        <v>146</v>
      </c>
      <c r="W5" s="43" t="s">
        <v>161</v>
      </c>
      <c r="X5" s="43" t="s">
        <v>162</v>
      </c>
      <c r="Y5" s="43">
        <v>2023</v>
      </c>
      <c r="AC5" s="43" t="s">
        <v>163</v>
      </c>
      <c r="AD5" s="43" t="s">
        <v>164</v>
      </c>
      <c r="AE5" s="43" t="s">
        <v>165</v>
      </c>
      <c r="AF5" s="43">
        <v>2024</v>
      </c>
      <c r="AJ5" s="43" t="s">
        <v>227</v>
      </c>
      <c r="AK5" s="43" t="s">
        <v>228</v>
      </c>
      <c r="AL5" s="43" t="s">
        <v>229</v>
      </c>
      <c r="AM5" s="43">
        <v>2025</v>
      </c>
      <c r="AQ5" s="43" t="s">
        <v>245</v>
      </c>
      <c r="AR5" s="43" t="s">
        <v>266</v>
      </c>
      <c r="AS5" s="43" t="s">
        <v>267</v>
      </c>
      <c r="AT5" s="43">
        <v>2026</v>
      </c>
    </row>
    <row r="6" spans="4:46" x14ac:dyDescent="0.25">
      <c r="J6" s="34"/>
    </row>
    <row r="7" spans="4:46" ht="15.6" x14ac:dyDescent="0.25">
      <c r="D7" s="32" t="s">
        <v>178</v>
      </c>
      <c r="E7" s="113" t="s">
        <v>167</v>
      </c>
      <c r="F7" s="75"/>
      <c r="G7" s="36">
        <v>2427718.0256749997</v>
      </c>
      <c r="H7" s="36">
        <v>6415560.9750100002</v>
      </c>
      <c r="I7" s="36">
        <v>11247537.8888945</v>
      </c>
      <c r="J7" s="36">
        <v>20038725</v>
      </c>
      <c r="K7" s="36">
        <v>21833893</v>
      </c>
      <c r="M7" s="35"/>
      <c r="O7" s="44"/>
      <c r="P7" s="36">
        <v>1408414.9656666669</v>
      </c>
      <c r="Q7" s="36">
        <v>2391338.2605766659</v>
      </c>
      <c r="R7" s="36">
        <v>6415560.9750100002</v>
      </c>
      <c r="V7" s="36">
        <v>1256311.2023</v>
      </c>
      <c r="W7" s="36">
        <v>3376857.4991725245</v>
      </c>
      <c r="X7" s="36">
        <v>5095131</v>
      </c>
      <c r="Y7" s="36">
        <v>11247537.8888945</v>
      </c>
      <c r="AC7" s="36">
        <v>1892026</v>
      </c>
      <c r="AD7" s="36">
        <v>5533103</v>
      </c>
      <c r="AE7" s="36">
        <v>10110542</v>
      </c>
      <c r="AF7" s="36">
        <v>20038725</v>
      </c>
      <c r="AJ7" s="36">
        <v>1941092</v>
      </c>
      <c r="AK7" s="36">
        <v>5771410</v>
      </c>
      <c r="AL7" s="36">
        <v>9676875</v>
      </c>
      <c r="AM7" s="36">
        <v>21833893</v>
      </c>
      <c r="AQ7" s="36">
        <v>1859616</v>
      </c>
      <c r="AR7" s="44"/>
      <c r="AS7" s="44"/>
      <c r="AT7" s="44"/>
    </row>
    <row r="8" spans="4:46" x14ac:dyDescent="0.25">
      <c r="D8" s="32" t="s">
        <v>181</v>
      </c>
      <c r="E8" s="113" t="s">
        <v>168</v>
      </c>
      <c r="F8" s="79"/>
      <c r="G8" s="37">
        <v>8151</v>
      </c>
      <c r="H8" s="37">
        <v>15026</v>
      </c>
      <c r="I8" s="114">
        <v>22500</v>
      </c>
      <c r="J8" s="114">
        <v>29400</v>
      </c>
      <c r="K8" s="114">
        <v>35300</v>
      </c>
      <c r="M8" s="35"/>
      <c r="O8" s="44"/>
      <c r="P8" s="45"/>
      <c r="Q8" s="45"/>
      <c r="R8" s="45"/>
      <c r="V8" s="44"/>
      <c r="W8" s="36">
        <v>18999</v>
      </c>
      <c r="X8" s="44"/>
      <c r="Y8" s="36">
        <v>22500</v>
      </c>
      <c r="AC8" s="44"/>
      <c r="AD8" s="44"/>
      <c r="AE8" s="44"/>
      <c r="AF8" s="36">
        <v>29400</v>
      </c>
      <c r="AJ8" s="44"/>
      <c r="AK8" s="44"/>
      <c r="AL8" s="44"/>
      <c r="AM8" s="114">
        <v>35300</v>
      </c>
      <c r="AQ8" s="44"/>
      <c r="AR8" s="44"/>
      <c r="AS8" s="44"/>
      <c r="AT8" s="44"/>
    </row>
    <row r="9" spans="4:46" x14ac:dyDescent="0.25">
      <c r="D9" s="32" t="s">
        <v>148</v>
      </c>
      <c r="E9" s="113" t="s">
        <v>169</v>
      </c>
      <c r="F9" s="79"/>
      <c r="G9" s="36">
        <v>334</v>
      </c>
      <c r="H9" s="36">
        <v>594</v>
      </c>
      <c r="I9" s="36">
        <v>1614.02</v>
      </c>
      <c r="J9" s="36">
        <v>2339</v>
      </c>
      <c r="K9" s="36">
        <v>2691</v>
      </c>
      <c r="M9" s="35"/>
      <c r="O9" s="44"/>
      <c r="P9" s="36">
        <v>490</v>
      </c>
      <c r="Q9" s="36">
        <v>546.20000000000005</v>
      </c>
      <c r="R9" s="36">
        <v>594</v>
      </c>
      <c r="V9" s="36">
        <v>841</v>
      </c>
      <c r="W9" s="36">
        <v>1083</v>
      </c>
      <c r="X9" s="36">
        <v>1330</v>
      </c>
      <c r="Y9" s="36">
        <v>1614.02</v>
      </c>
      <c r="AC9" s="36">
        <v>2169</v>
      </c>
      <c r="AD9" s="36">
        <v>2243</v>
      </c>
      <c r="AE9" s="36">
        <v>2279</v>
      </c>
      <c r="AF9" s="36">
        <v>2339</v>
      </c>
      <c r="AJ9" s="36">
        <v>2710</v>
      </c>
      <c r="AK9" s="36">
        <v>2741</v>
      </c>
      <c r="AL9" s="36">
        <v>2701</v>
      </c>
      <c r="AM9" s="36">
        <v>2691</v>
      </c>
      <c r="AQ9" s="36">
        <v>2572</v>
      </c>
      <c r="AR9" s="44"/>
      <c r="AS9" s="44"/>
      <c r="AT9" s="44"/>
    </row>
    <row r="10" spans="4:46" x14ac:dyDescent="0.25">
      <c r="D10" s="203" t="s">
        <v>149</v>
      </c>
      <c r="E10" s="113" t="s">
        <v>169</v>
      </c>
      <c r="F10" s="80"/>
      <c r="G10" s="37">
        <v>477</v>
      </c>
      <c r="H10" s="37">
        <v>860</v>
      </c>
      <c r="I10" s="114">
        <v>2275</v>
      </c>
      <c r="J10" s="114">
        <v>2803</v>
      </c>
      <c r="K10" s="36">
        <v>2738</v>
      </c>
      <c r="M10" s="35"/>
      <c r="O10" s="44"/>
      <c r="P10" s="44"/>
      <c r="Q10" s="44"/>
      <c r="R10" s="44"/>
      <c r="V10" s="44"/>
      <c r="W10" s="36">
        <v>1540</v>
      </c>
      <c r="X10" s="36">
        <v>1741</v>
      </c>
      <c r="Y10" s="36">
        <v>2275</v>
      </c>
      <c r="AC10" s="36">
        <v>2324</v>
      </c>
      <c r="AD10" s="36">
        <v>2451</v>
      </c>
      <c r="AE10" s="36">
        <v>2589</v>
      </c>
      <c r="AF10" s="36">
        <v>2803</v>
      </c>
      <c r="AJ10" s="36">
        <v>2977</v>
      </c>
      <c r="AK10" s="36">
        <v>2942</v>
      </c>
      <c r="AL10" s="36">
        <v>2786</v>
      </c>
      <c r="AM10" s="36">
        <v>2738</v>
      </c>
      <c r="AQ10" s="36">
        <v>2761</v>
      </c>
      <c r="AR10" s="44"/>
      <c r="AS10" s="44"/>
      <c r="AT10" s="44"/>
    </row>
    <row r="11" spans="4:46" x14ac:dyDescent="0.25">
      <c r="D11" s="204"/>
      <c r="F11" s="79"/>
      <c r="G11" s="87"/>
      <c r="H11" s="87"/>
      <c r="I11" s="87"/>
      <c r="J11" s="35"/>
      <c r="M11" s="35"/>
      <c r="AQ11" s="204"/>
    </row>
    <row r="12" spans="4:46" x14ac:dyDescent="0.25">
      <c r="D12" s="203" t="s">
        <v>254</v>
      </c>
      <c r="E12" s="113" t="s">
        <v>167</v>
      </c>
      <c r="F12" s="79"/>
      <c r="G12" s="36">
        <v>1110010.6623319057</v>
      </c>
      <c r="H12" s="36">
        <v>3102707.5140448199</v>
      </c>
      <c r="I12" s="36">
        <v>3561906</v>
      </c>
      <c r="J12" s="36">
        <v>6012395</v>
      </c>
      <c r="K12" s="36">
        <v>6344958</v>
      </c>
      <c r="M12" s="35"/>
      <c r="O12" s="44"/>
      <c r="P12" s="36">
        <v>511979</v>
      </c>
      <c r="Q12" s="36">
        <v>1350954.9386190483</v>
      </c>
      <c r="R12" s="36">
        <v>3102707.5140448199</v>
      </c>
      <c r="V12" s="36">
        <v>593469.67889843951</v>
      </c>
      <c r="W12" s="36">
        <v>1160453</v>
      </c>
      <c r="X12" s="36">
        <v>1436978</v>
      </c>
      <c r="Y12" s="36">
        <v>3561906</v>
      </c>
      <c r="AC12" s="36">
        <v>204579</v>
      </c>
      <c r="AD12" s="36">
        <v>1122890</v>
      </c>
      <c r="AE12" s="36">
        <v>1952204</v>
      </c>
      <c r="AF12" s="36">
        <v>6012395</v>
      </c>
      <c r="AJ12" s="36">
        <v>231985</v>
      </c>
      <c r="AK12" s="36">
        <v>705621</v>
      </c>
      <c r="AL12" s="36">
        <v>858424</v>
      </c>
      <c r="AM12" s="36">
        <v>6344958</v>
      </c>
      <c r="AQ12" s="210">
        <v>-850653</v>
      </c>
      <c r="AR12" s="44"/>
      <c r="AS12" s="44"/>
      <c r="AT12" s="44"/>
    </row>
    <row r="13" spans="4:46" x14ac:dyDescent="0.25">
      <c r="D13" s="205" t="s">
        <v>77</v>
      </c>
      <c r="E13" s="39" t="s">
        <v>167</v>
      </c>
      <c r="F13" s="78"/>
      <c r="G13" s="112">
        <v>-153337.66233190568</v>
      </c>
      <c r="H13" s="112">
        <v>-359545.2321873199</v>
      </c>
      <c r="I13" s="112">
        <v>-310509</v>
      </c>
      <c r="J13" s="112">
        <v>-739525</v>
      </c>
      <c r="K13" s="23">
        <v>-105980</v>
      </c>
      <c r="M13" s="35"/>
      <c r="O13" s="44"/>
      <c r="P13" s="112">
        <v>-277023</v>
      </c>
      <c r="Q13" s="112">
        <v>-329155</v>
      </c>
      <c r="R13" s="35">
        <v>-359545.2321873199</v>
      </c>
      <c r="V13" s="112">
        <v>-146210.77778499998</v>
      </c>
      <c r="W13" s="112">
        <v>-274661</v>
      </c>
      <c r="X13" s="112">
        <v>-421896</v>
      </c>
      <c r="Y13" s="112">
        <v>-310509</v>
      </c>
      <c r="AC13" s="112">
        <v>-320425</v>
      </c>
      <c r="AD13" s="112">
        <v>-433320</v>
      </c>
      <c r="AE13" s="112">
        <v>-559960</v>
      </c>
      <c r="AF13" s="112">
        <v>-739525</v>
      </c>
      <c r="AJ13" s="112">
        <v>-129427</v>
      </c>
      <c r="AK13" s="23">
        <v>-208577</v>
      </c>
      <c r="AL13" s="23">
        <v>-188568</v>
      </c>
      <c r="AM13" s="23">
        <v>-105980</v>
      </c>
      <c r="AN13" s="23"/>
      <c r="AQ13" s="211">
        <f>-225508+56275</f>
        <v>-169233</v>
      </c>
      <c r="AR13" s="44"/>
      <c r="AS13" s="44"/>
      <c r="AT13" s="44"/>
    </row>
    <row r="14" spans="4:46" x14ac:dyDescent="0.25">
      <c r="D14" s="205" t="s">
        <v>78</v>
      </c>
      <c r="E14" s="39" t="s">
        <v>167</v>
      </c>
      <c r="F14" s="78"/>
      <c r="G14" s="112">
        <v>0</v>
      </c>
      <c r="H14" s="112">
        <v>-70799.281857499998</v>
      </c>
      <c r="I14" s="112">
        <v>-114293</v>
      </c>
      <c r="J14" s="112">
        <v>-6329</v>
      </c>
      <c r="K14" s="112"/>
      <c r="M14" s="35"/>
      <c r="O14" s="44"/>
      <c r="P14" s="112">
        <v>0</v>
      </c>
      <c r="Q14" s="112">
        <v>0</v>
      </c>
      <c r="R14" s="35">
        <v>-70799.281857499998</v>
      </c>
      <c r="V14" s="112">
        <v>0</v>
      </c>
      <c r="W14" s="112">
        <v>0</v>
      </c>
      <c r="X14" s="112">
        <v>0</v>
      </c>
      <c r="Y14" s="112">
        <v>-114293</v>
      </c>
      <c r="AC14" s="112">
        <v>0</v>
      </c>
      <c r="AD14" s="112">
        <v>0</v>
      </c>
      <c r="AE14" s="112">
        <v>0</v>
      </c>
      <c r="AF14" s="112">
        <v>-6329</v>
      </c>
      <c r="AJ14" s="112">
        <v>0</v>
      </c>
      <c r="AK14" s="112">
        <v>0</v>
      </c>
      <c r="AL14" s="112"/>
      <c r="AM14" s="112"/>
      <c r="AN14" s="112"/>
      <c r="AQ14" s="212">
        <v>0</v>
      </c>
      <c r="AR14" s="44"/>
      <c r="AS14" s="44"/>
      <c r="AT14" s="44"/>
    </row>
    <row r="15" spans="4:46" x14ac:dyDescent="0.25">
      <c r="D15" s="205" t="s">
        <v>155</v>
      </c>
      <c r="E15" s="39" t="s">
        <v>167</v>
      </c>
      <c r="F15" s="78"/>
      <c r="G15" s="112">
        <v>0</v>
      </c>
      <c r="H15" s="112">
        <v>0</v>
      </c>
      <c r="I15" s="112">
        <v>680839</v>
      </c>
      <c r="J15" s="112">
        <v>0</v>
      </c>
      <c r="K15" s="112"/>
      <c r="M15" s="35"/>
      <c r="O15" s="44"/>
      <c r="P15" s="112"/>
      <c r="Q15" s="112"/>
      <c r="R15" s="35">
        <v>0</v>
      </c>
      <c r="V15" s="112">
        <v>0</v>
      </c>
      <c r="W15" s="112">
        <v>0</v>
      </c>
      <c r="X15" s="112">
        <v>0</v>
      </c>
      <c r="Y15" s="112">
        <v>680839</v>
      </c>
      <c r="AC15" s="112">
        <v>0</v>
      </c>
      <c r="AD15" s="112">
        <v>0</v>
      </c>
      <c r="AE15" s="112">
        <v>0</v>
      </c>
      <c r="AF15" s="112">
        <v>0</v>
      </c>
      <c r="AJ15" s="112">
        <v>0</v>
      </c>
      <c r="AK15" s="112">
        <v>0</v>
      </c>
      <c r="AL15" s="112"/>
      <c r="AM15" s="112"/>
      <c r="AN15" s="112"/>
      <c r="AQ15" s="212">
        <v>0</v>
      </c>
      <c r="AR15" s="44"/>
      <c r="AS15" s="44"/>
      <c r="AT15" s="44"/>
    </row>
    <row r="16" spans="4:46" x14ac:dyDescent="0.25">
      <c r="D16" s="205" t="s">
        <v>247</v>
      </c>
      <c r="E16" s="39" t="s">
        <v>167</v>
      </c>
      <c r="F16" s="78"/>
      <c r="G16" s="112">
        <v>0</v>
      </c>
      <c r="H16" s="112">
        <v>3712.2516520695426</v>
      </c>
      <c r="I16" s="112">
        <v>46152</v>
      </c>
      <c r="J16" s="112">
        <v>0</v>
      </c>
      <c r="K16" s="23">
        <v>1594</v>
      </c>
      <c r="M16" s="35"/>
      <c r="O16" s="44"/>
      <c r="P16" s="112">
        <v>0</v>
      </c>
      <c r="Q16" s="112">
        <v>-1614</v>
      </c>
      <c r="R16" s="35">
        <v>3712.2516520695426</v>
      </c>
      <c r="V16" s="112">
        <v>22487.289848324021</v>
      </c>
      <c r="W16" s="112">
        <v>39934</v>
      </c>
      <c r="X16" s="112">
        <v>45301</v>
      </c>
      <c r="Y16" s="112">
        <v>46152</v>
      </c>
      <c r="AC16" s="112">
        <v>0</v>
      </c>
      <c r="AD16" s="112">
        <v>0</v>
      </c>
      <c r="AE16" s="112">
        <v>0</v>
      </c>
      <c r="AF16" s="112">
        <v>0</v>
      </c>
      <c r="AJ16" s="112">
        <v>8</v>
      </c>
      <c r="AK16" s="23">
        <v>159</v>
      </c>
      <c r="AL16" s="23">
        <v>396</v>
      </c>
      <c r="AM16" s="23">
        <v>1594</v>
      </c>
      <c r="AN16" s="23"/>
      <c r="AQ16" s="211">
        <v>-39352</v>
      </c>
      <c r="AR16" s="44"/>
      <c r="AS16" s="44"/>
      <c r="AT16" s="44"/>
    </row>
    <row r="17" spans="1:46" x14ac:dyDescent="0.25">
      <c r="D17" s="205" t="s">
        <v>156</v>
      </c>
      <c r="E17" s="39" t="s">
        <v>167</v>
      </c>
      <c r="F17" s="78"/>
      <c r="G17" s="112">
        <v>8371.8755766938393</v>
      </c>
      <c r="H17" s="112">
        <v>24065.308853678631</v>
      </c>
      <c r="I17" s="112">
        <v>62914</v>
      </c>
      <c r="J17" s="112">
        <v>142693</v>
      </c>
      <c r="K17" s="23">
        <v>251175</v>
      </c>
      <c r="M17" s="35"/>
      <c r="O17" s="44"/>
      <c r="P17" s="112">
        <v>9438.4816909491165</v>
      </c>
      <c r="Q17" s="112">
        <v>15650.464506163476</v>
      </c>
      <c r="R17" s="35">
        <v>24065.308853678631</v>
      </c>
      <c r="V17" s="112">
        <v>10747.467885208998</v>
      </c>
      <c r="W17" s="112">
        <v>26863</v>
      </c>
      <c r="X17" s="112">
        <v>46041</v>
      </c>
      <c r="Y17" s="112">
        <v>62914</v>
      </c>
      <c r="AC17" s="112">
        <v>28476</v>
      </c>
      <c r="AD17" s="112">
        <v>57451</v>
      </c>
      <c r="AE17" s="112">
        <v>98762</v>
      </c>
      <c r="AF17" s="112">
        <v>142693</v>
      </c>
      <c r="AJ17" s="112">
        <v>47905</v>
      </c>
      <c r="AK17" s="23">
        <v>102457</v>
      </c>
      <c r="AL17" s="23">
        <v>169788</v>
      </c>
      <c r="AM17" s="23">
        <v>251175</v>
      </c>
      <c r="AN17" s="23"/>
      <c r="AQ17" s="211">
        <v>111170</v>
      </c>
      <c r="AR17" s="44"/>
      <c r="AS17" s="44"/>
      <c r="AT17" s="44"/>
    </row>
    <row r="18" spans="1:46" x14ac:dyDescent="0.25">
      <c r="D18" s="205" t="s">
        <v>204</v>
      </c>
      <c r="E18" s="39" t="s">
        <v>167</v>
      </c>
      <c r="F18" s="78"/>
      <c r="G18" s="112">
        <v>0</v>
      </c>
      <c r="H18" s="112">
        <v>0</v>
      </c>
      <c r="I18" s="112">
        <v>0</v>
      </c>
      <c r="J18" s="112">
        <v>16869</v>
      </c>
      <c r="K18" s="23">
        <v>14417</v>
      </c>
      <c r="M18" s="35"/>
      <c r="O18" s="44"/>
      <c r="P18" s="112">
        <v>0</v>
      </c>
      <c r="Q18" s="112">
        <v>0</v>
      </c>
      <c r="R18" s="35">
        <v>0</v>
      </c>
      <c r="V18" s="112">
        <v>0</v>
      </c>
      <c r="W18" s="112">
        <v>0</v>
      </c>
      <c r="X18" s="112">
        <v>0</v>
      </c>
      <c r="Y18" s="112">
        <v>0</v>
      </c>
      <c r="AC18" s="112">
        <v>1002</v>
      </c>
      <c r="AD18" s="112">
        <v>2506</v>
      </c>
      <c r="AE18" s="112">
        <v>7490</v>
      </c>
      <c r="AF18" s="112">
        <v>16869</v>
      </c>
      <c r="AJ18" s="112">
        <v>4875</v>
      </c>
      <c r="AK18" s="23">
        <v>8060</v>
      </c>
      <c r="AL18" s="23">
        <v>11247</v>
      </c>
      <c r="AM18" s="23">
        <v>14417</v>
      </c>
      <c r="AN18" s="23"/>
      <c r="AQ18" s="211">
        <v>1639</v>
      </c>
      <c r="AR18" s="44"/>
      <c r="AS18" s="44"/>
      <c r="AT18" s="44"/>
    </row>
    <row r="19" spans="1:46" x14ac:dyDescent="0.25">
      <c r="D19" s="205" t="s">
        <v>157</v>
      </c>
      <c r="E19" s="39" t="s">
        <v>167</v>
      </c>
      <c r="F19" s="78"/>
      <c r="G19" s="112">
        <v>117005.31489059154</v>
      </c>
      <c r="H19" s="112">
        <v>186966.00310925336</v>
      </c>
      <c r="I19" s="112">
        <v>227622</v>
      </c>
      <c r="J19" s="112">
        <v>1165733</v>
      </c>
      <c r="K19" s="23">
        <v>1648319</v>
      </c>
      <c r="M19" s="35"/>
      <c r="O19" s="44"/>
      <c r="P19" s="112">
        <v>83645.025677473575</v>
      </c>
      <c r="Q19" s="112">
        <v>131029.90465087049</v>
      </c>
      <c r="R19" s="35">
        <v>186966.00310925336</v>
      </c>
      <c r="V19" s="112">
        <v>38324.125495519766</v>
      </c>
      <c r="W19" s="112">
        <v>78678</v>
      </c>
      <c r="X19" s="112">
        <v>130348</v>
      </c>
      <c r="Y19" s="112">
        <v>227622</v>
      </c>
      <c r="AC19" s="112">
        <v>110429</v>
      </c>
      <c r="AD19" s="112">
        <v>295818</v>
      </c>
      <c r="AE19" s="112">
        <v>528692</v>
      </c>
      <c r="AF19" s="112">
        <v>1165733</v>
      </c>
      <c r="AJ19" s="112">
        <v>310342</v>
      </c>
      <c r="AK19" s="23">
        <v>736871</v>
      </c>
      <c r="AL19" s="23">
        <v>1127741</v>
      </c>
      <c r="AM19" s="23">
        <v>1648319</v>
      </c>
      <c r="AN19" s="23"/>
      <c r="AQ19" s="211">
        <v>421609</v>
      </c>
      <c r="AR19" s="44"/>
      <c r="AS19" s="44"/>
      <c r="AT19" s="44"/>
    </row>
    <row r="20" spans="1:46" x14ac:dyDescent="0.25">
      <c r="D20" s="205" t="s">
        <v>205</v>
      </c>
      <c r="E20" s="39" t="s">
        <v>167</v>
      </c>
      <c r="F20" s="78"/>
      <c r="G20" s="112">
        <v>0</v>
      </c>
      <c r="H20" s="112">
        <v>0</v>
      </c>
      <c r="I20" s="112">
        <v>0</v>
      </c>
      <c r="J20" s="112">
        <v>7425</v>
      </c>
      <c r="K20" s="23">
        <v>-32827</v>
      </c>
      <c r="M20" s="35"/>
      <c r="O20" s="44"/>
      <c r="P20" s="112">
        <v>0</v>
      </c>
      <c r="Q20" s="112">
        <v>0</v>
      </c>
      <c r="R20" s="35">
        <v>0</v>
      </c>
      <c r="V20" s="112">
        <v>0</v>
      </c>
      <c r="W20" s="112">
        <v>0</v>
      </c>
      <c r="X20" s="112">
        <v>0</v>
      </c>
      <c r="Y20" s="112">
        <v>0</v>
      </c>
      <c r="AC20" s="112">
        <v>0</v>
      </c>
      <c r="AD20" s="112">
        <v>3812</v>
      </c>
      <c r="AE20" s="112">
        <v>3477</v>
      </c>
      <c r="AF20" s="112">
        <v>7425</v>
      </c>
      <c r="AJ20" s="112">
        <v>-8340</v>
      </c>
      <c r="AK20" s="23">
        <v>-6048</v>
      </c>
      <c r="AL20" s="23">
        <v>-14031</v>
      </c>
      <c r="AM20" s="23">
        <v>-32827</v>
      </c>
      <c r="AN20" s="23"/>
      <c r="AQ20" s="211">
        <v>-5332</v>
      </c>
      <c r="AR20" s="44"/>
      <c r="AS20" s="44"/>
      <c r="AT20" s="44"/>
    </row>
    <row r="21" spans="1:46" s="12" customFormat="1" x14ac:dyDescent="0.25">
      <c r="A21" s="30"/>
      <c r="B21" s="30"/>
      <c r="C21" s="30"/>
      <c r="D21" s="203" t="s">
        <v>76</v>
      </c>
      <c r="E21" s="126" t="s">
        <v>167</v>
      </c>
      <c r="F21" s="127"/>
      <c r="G21" s="128">
        <v>1082050.1904672855</v>
      </c>
      <c r="H21" s="128">
        <v>2887106.5636150013</v>
      </c>
      <c r="I21" s="128">
        <v>4154631</v>
      </c>
      <c r="J21" s="128">
        <v>6599261</v>
      </c>
      <c r="K21" s="128">
        <v>8121656</v>
      </c>
      <c r="L21" s="30"/>
      <c r="M21" s="35"/>
      <c r="O21" s="129"/>
      <c r="P21" s="128">
        <v>328039.5073684227</v>
      </c>
      <c r="Q21" s="128">
        <v>1166866.3077760823</v>
      </c>
      <c r="R21" s="128">
        <v>2887106.5636150013</v>
      </c>
      <c r="V21" s="128">
        <v>518817.78434249235</v>
      </c>
      <c r="W21" s="128">
        <v>1031267</v>
      </c>
      <c r="X21" s="128">
        <v>1236772</v>
      </c>
      <c r="Y21" s="128">
        <v>4154631</v>
      </c>
      <c r="AC21" s="128">
        <v>24061</v>
      </c>
      <c r="AD21" s="128">
        <v>1049157</v>
      </c>
      <c r="AE21" s="128">
        <v>2030665</v>
      </c>
      <c r="AF21" s="128">
        <v>6599261</v>
      </c>
      <c r="AJ21" s="128">
        <v>457348</v>
      </c>
      <c r="AK21" s="128">
        <v>1338543</v>
      </c>
      <c r="AL21" s="128">
        <v>1964997</v>
      </c>
      <c r="AM21" s="128">
        <v>8121656</v>
      </c>
      <c r="AN21" s="128"/>
      <c r="AQ21" s="213">
        <v>-530152</v>
      </c>
      <c r="AR21" s="129"/>
      <c r="AS21" s="129"/>
      <c r="AT21" s="129"/>
    </row>
    <row r="22" spans="1:46" x14ac:dyDescent="0.25">
      <c r="D22" s="205" t="s">
        <v>212</v>
      </c>
      <c r="E22" s="39" t="s">
        <v>167</v>
      </c>
      <c r="F22" s="78"/>
      <c r="G22" s="112">
        <v>0</v>
      </c>
      <c r="H22" s="112">
        <v>0</v>
      </c>
      <c r="I22" s="112">
        <v>0</v>
      </c>
      <c r="J22" s="112">
        <v>411344</v>
      </c>
      <c r="K22" s="23">
        <v>243384</v>
      </c>
      <c r="M22" s="35"/>
      <c r="O22" s="44"/>
      <c r="P22" s="112">
        <v>0</v>
      </c>
      <c r="Q22" s="112">
        <v>0</v>
      </c>
      <c r="R22" s="35">
        <v>0</v>
      </c>
      <c r="V22" s="112">
        <v>0</v>
      </c>
      <c r="W22" s="112">
        <v>0</v>
      </c>
      <c r="X22" s="112">
        <v>0</v>
      </c>
      <c r="Y22" s="112">
        <v>0</v>
      </c>
      <c r="AC22" s="112">
        <v>0</v>
      </c>
      <c r="AD22" s="112">
        <v>0</v>
      </c>
      <c r="AE22" s="112">
        <v>410321</v>
      </c>
      <c r="AF22" s="112">
        <v>411344</v>
      </c>
      <c r="AJ22" s="112">
        <v>74853</v>
      </c>
      <c r="AK22" s="23">
        <v>-59205</v>
      </c>
      <c r="AL22" s="23">
        <v>192828</v>
      </c>
      <c r="AM22" s="23">
        <v>243384</v>
      </c>
      <c r="AN22" s="23"/>
      <c r="AQ22" s="211">
        <v>41149</v>
      </c>
      <c r="AR22" s="44"/>
      <c r="AS22" s="44"/>
      <c r="AT22" s="44"/>
    </row>
    <row r="23" spans="1:46" x14ac:dyDescent="0.25">
      <c r="D23" s="203" t="s">
        <v>213</v>
      </c>
      <c r="E23" s="113" t="s">
        <v>167</v>
      </c>
      <c r="F23" s="78"/>
      <c r="G23" s="114">
        <v>1082050.1904672855</v>
      </c>
      <c r="H23" s="114">
        <v>2887106.5636150013</v>
      </c>
      <c r="I23" s="114">
        <v>4154631</v>
      </c>
      <c r="J23" s="114">
        <v>7010605</v>
      </c>
      <c r="K23" s="114">
        <v>8365040</v>
      </c>
      <c r="M23" s="35"/>
      <c r="O23" s="44"/>
      <c r="P23" s="114">
        <v>328039.5073684227</v>
      </c>
      <c r="Q23" s="114">
        <v>1166866.3077760823</v>
      </c>
      <c r="R23" s="114">
        <v>2887106.5636150013</v>
      </c>
      <c r="V23" s="114">
        <v>518817.78434249235</v>
      </c>
      <c r="W23" s="114">
        <v>1031267</v>
      </c>
      <c r="X23" s="114">
        <v>1236772</v>
      </c>
      <c r="Y23" s="114">
        <v>4154631</v>
      </c>
      <c r="AC23" s="114">
        <v>24061</v>
      </c>
      <c r="AD23" s="114">
        <v>1049157</v>
      </c>
      <c r="AE23" s="114">
        <v>2440986</v>
      </c>
      <c r="AF23" s="114">
        <v>7010605</v>
      </c>
      <c r="AJ23" s="114">
        <v>532201</v>
      </c>
      <c r="AK23" s="114">
        <v>1279338</v>
      </c>
      <c r="AL23" s="114">
        <v>2157825</v>
      </c>
      <c r="AM23" s="114">
        <v>8365040</v>
      </c>
      <c r="AN23" s="114"/>
      <c r="AQ23" s="114">
        <v>-489003</v>
      </c>
      <c r="AR23" s="44"/>
      <c r="AS23" s="44"/>
      <c r="AT23" s="44"/>
    </row>
    <row r="24" spans="1:46" x14ac:dyDescent="0.25">
      <c r="D24" s="206" t="s">
        <v>81</v>
      </c>
      <c r="E24" s="39" t="s">
        <v>167</v>
      </c>
      <c r="F24" s="78"/>
      <c r="G24" s="112">
        <v>-293385.57652637578</v>
      </c>
      <c r="H24" s="112">
        <v>-640881.20332220569</v>
      </c>
      <c r="I24" s="112">
        <v>-1343097</v>
      </c>
      <c r="J24" s="112">
        <v>-2825687</v>
      </c>
      <c r="K24" s="23">
        <v>-3931229</v>
      </c>
      <c r="M24" s="35"/>
      <c r="O24" s="44"/>
      <c r="P24" s="112">
        <v>-279904.17962405685</v>
      </c>
      <c r="Q24" s="112">
        <v>-448354.35067249654</v>
      </c>
      <c r="R24" s="35">
        <v>-640881.20332220569</v>
      </c>
      <c r="V24" s="112">
        <v>-162458.56960378436</v>
      </c>
      <c r="W24" s="112">
        <v>-379302</v>
      </c>
      <c r="X24" s="112">
        <v>-742132</v>
      </c>
      <c r="Y24" s="112">
        <v>-1343097</v>
      </c>
      <c r="AC24" s="112">
        <v>-549907</v>
      </c>
      <c r="AD24" s="112">
        <v>-1272422</v>
      </c>
      <c r="AE24" s="112">
        <v>-1882227</v>
      </c>
      <c r="AF24" s="112">
        <v>-2825687</v>
      </c>
      <c r="AJ24" s="112">
        <v>-832426</v>
      </c>
      <c r="AK24" s="23">
        <v>-1624035</v>
      </c>
      <c r="AL24" s="23">
        <v>-2751795</v>
      </c>
      <c r="AM24" s="23">
        <v>-3931229</v>
      </c>
      <c r="AN24" s="23"/>
      <c r="AQ24" s="211">
        <v>-788214</v>
      </c>
      <c r="AR24" s="44"/>
      <c r="AS24" s="44"/>
      <c r="AT24" s="44"/>
    </row>
    <row r="25" spans="1:46" x14ac:dyDescent="0.25">
      <c r="D25" s="203" t="s">
        <v>219</v>
      </c>
      <c r="E25" s="113" t="s">
        <v>167</v>
      </c>
      <c r="F25" s="78"/>
      <c r="G25" s="114">
        <v>788664.61394090974</v>
      </c>
      <c r="H25" s="114">
        <v>2246225.3602927956</v>
      </c>
      <c r="I25" s="114">
        <v>2811534</v>
      </c>
      <c r="J25" s="114">
        <v>4184918</v>
      </c>
      <c r="K25" s="114">
        <v>4433811</v>
      </c>
      <c r="M25" s="35"/>
      <c r="O25" s="44"/>
      <c r="P25" s="36">
        <v>48135.327744365844</v>
      </c>
      <c r="Q25" s="36">
        <v>718511.95710358582</v>
      </c>
      <c r="R25" s="36">
        <v>2246225.3602927956</v>
      </c>
      <c r="V25" s="37">
        <v>356359.21473870799</v>
      </c>
      <c r="W25" s="114">
        <v>651965</v>
      </c>
      <c r="X25" s="114">
        <v>494640</v>
      </c>
      <c r="Y25" s="114">
        <v>2811534</v>
      </c>
      <c r="AC25" s="114">
        <v>-525846</v>
      </c>
      <c r="AD25" s="114">
        <v>-223265</v>
      </c>
      <c r="AE25" s="114">
        <v>558759</v>
      </c>
      <c r="AF25" s="114">
        <v>4184918</v>
      </c>
      <c r="AJ25" s="114">
        <v>-300225</v>
      </c>
      <c r="AK25" s="114">
        <v>-344697</v>
      </c>
      <c r="AL25" s="114">
        <v>-593970</v>
      </c>
      <c r="AM25" s="114">
        <v>4433811</v>
      </c>
      <c r="AN25" s="114"/>
      <c r="AQ25" s="114">
        <v>-1277217</v>
      </c>
      <c r="AR25" s="44"/>
      <c r="AS25" s="44"/>
      <c r="AT25" s="44"/>
    </row>
    <row r="26" spans="1:46" x14ac:dyDescent="0.25">
      <c r="D26" s="204"/>
      <c r="F26" s="78"/>
      <c r="G26" s="87"/>
      <c r="H26" s="87"/>
      <c r="I26" s="87"/>
      <c r="J26" s="87"/>
      <c r="M26" s="35"/>
      <c r="AQ26" s="204"/>
    </row>
    <row r="27" spans="1:46" x14ac:dyDescent="0.25">
      <c r="D27" s="204"/>
      <c r="F27" s="80"/>
      <c r="G27" s="87"/>
      <c r="H27" s="87"/>
      <c r="I27" s="87"/>
      <c r="J27" s="87"/>
      <c r="M27" s="35"/>
      <c r="AQ27" s="204"/>
    </row>
    <row r="28" spans="1:46" x14ac:dyDescent="0.25">
      <c r="D28" s="203" t="s">
        <v>256</v>
      </c>
      <c r="E28" s="113" t="s">
        <v>167</v>
      </c>
      <c r="F28" s="79"/>
      <c r="G28" s="36">
        <v>1079407.6623319057</v>
      </c>
      <c r="H28" s="36">
        <v>3074043.5140448199</v>
      </c>
      <c r="I28" s="36">
        <v>3638324</v>
      </c>
      <c r="J28" s="36">
        <v>6040730</v>
      </c>
      <c r="K28" s="36">
        <v>6049220</v>
      </c>
      <c r="M28" s="35"/>
      <c r="O28" s="44"/>
      <c r="P28" s="36">
        <v>497116</v>
      </c>
      <c r="Q28" s="36">
        <v>1332737.9386190483</v>
      </c>
      <c r="R28" s="36">
        <v>3074043.5140448199</v>
      </c>
      <c r="V28" s="36">
        <v>590400.83424213564</v>
      </c>
      <c r="W28" s="36">
        <v>1162881</v>
      </c>
      <c r="X28" s="36">
        <v>1335110</v>
      </c>
      <c r="Y28" s="36">
        <v>3638324</v>
      </c>
      <c r="AC28" s="36">
        <v>202112</v>
      </c>
      <c r="AD28" s="36">
        <v>1405708</v>
      </c>
      <c r="AE28" s="36">
        <v>2009562</v>
      </c>
      <c r="AF28" s="36">
        <v>6040730</v>
      </c>
      <c r="AJ28" s="36">
        <v>183739</v>
      </c>
      <c r="AK28" s="36">
        <v>660579</v>
      </c>
      <c r="AL28" s="36">
        <v>817770</v>
      </c>
      <c r="AM28" s="36">
        <v>6049220</v>
      </c>
      <c r="AN28" s="36"/>
      <c r="AQ28" s="210">
        <v>-752177</v>
      </c>
      <c r="AR28" s="44"/>
      <c r="AS28" s="44"/>
      <c r="AT28" s="44"/>
    </row>
    <row r="29" spans="1:46" x14ac:dyDescent="0.25">
      <c r="D29" s="204" t="s">
        <v>113</v>
      </c>
      <c r="E29" s="39" t="s">
        <v>167</v>
      </c>
      <c r="F29" s="75"/>
      <c r="G29" s="112">
        <v>0</v>
      </c>
      <c r="H29" s="112">
        <v>0</v>
      </c>
      <c r="I29" s="112">
        <v>108908</v>
      </c>
      <c r="J29" s="112">
        <v>0</v>
      </c>
      <c r="K29" s="112">
        <v>0</v>
      </c>
      <c r="M29" s="35"/>
      <c r="O29" s="44"/>
      <c r="P29" s="112">
        <v>0</v>
      </c>
      <c r="Q29" s="112">
        <v>0</v>
      </c>
      <c r="R29" s="112">
        <v>0</v>
      </c>
      <c r="V29" s="112">
        <v>0</v>
      </c>
      <c r="W29" s="112">
        <v>0</v>
      </c>
      <c r="X29" s="112">
        <v>108908</v>
      </c>
      <c r="Y29" s="35">
        <v>108908</v>
      </c>
      <c r="AC29" s="112">
        <v>0</v>
      </c>
      <c r="AD29" s="112">
        <v>0</v>
      </c>
      <c r="AE29" s="112">
        <v>0</v>
      </c>
      <c r="AF29" s="112">
        <v>0</v>
      </c>
      <c r="AJ29" s="112">
        <v>0</v>
      </c>
      <c r="AK29" s="112">
        <v>0</v>
      </c>
      <c r="AL29" s="112">
        <v>0</v>
      </c>
      <c r="AM29" s="112">
        <v>0</v>
      </c>
      <c r="AN29" s="112"/>
      <c r="AQ29" s="212">
        <v>0</v>
      </c>
      <c r="AR29" s="44"/>
      <c r="AS29" s="44"/>
      <c r="AT29" s="44"/>
    </row>
    <row r="30" spans="1:46" x14ac:dyDescent="0.25">
      <c r="D30" s="204" t="s">
        <v>215</v>
      </c>
      <c r="E30" s="39" t="s">
        <v>167</v>
      </c>
      <c r="F30" s="75"/>
      <c r="G30" s="112">
        <v>0</v>
      </c>
      <c r="H30" s="112">
        <v>0</v>
      </c>
      <c r="I30" s="112">
        <v>0</v>
      </c>
      <c r="J30" s="112">
        <v>411344</v>
      </c>
      <c r="K30" s="23">
        <v>243384</v>
      </c>
      <c r="M30" s="35"/>
      <c r="O30" s="44"/>
      <c r="P30" s="112">
        <v>0</v>
      </c>
      <c r="Q30" s="112">
        <v>0</v>
      </c>
      <c r="R30" s="112">
        <v>0</v>
      </c>
      <c r="V30" s="112">
        <v>0</v>
      </c>
      <c r="W30" s="112">
        <v>0</v>
      </c>
      <c r="X30" s="112">
        <v>0</v>
      </c>
      <c r="Y30" s="35">
        <v>0</v>
      </c>
      <c r="AC30" s="112">
        <v>0</v>
      </c>
      <c r="AD30" s="112">
        <v>0</v>
      </c>
      <c r="AE30" s="112">
        <v>410321</v>
      </c>
      <c r="AF30" s="112">
        <v>411344</v>
      </c>
      <c r="AJ30" s="112">
        <v>74853</v>
      </c>
      <c r="AK30" s="112">
        <v>-59205</v>
      </c>
      <c r="AL30" s="23">
        <v>192828</v>
      </c>
      <c r="AM30" s="23">
        <v>243384</v>
      </c>
      <c r="AN30" s="23"/>
      <c r="AQ30" s="211">
        <v>41149</v>
      </c>
      <c r="AR30" s="44"/>
      <c r="AS30" s="44"/>
      <c r="AT30" s="44"/>
    </row>
    <row r="31" spans="1:46" x14ac:dyDescent="0.25">
      <c r="D31" s="204" t="s">
        <v>131</v>
      </c>
      <c r="E31" s="39" t="s">
        <v>167</v>
      </c>
      <c r="F31" s="75"/>
      <c r="G31" s="112">
        <v>0</v>
      </c>
      <c r="H31" s="112">
        <v>0</v>
      </c>
      <c r="I31" s="112">
        <v>680839</v>
      </c>
      <c r="J31" s="112">
        <v>0</v>
      </c>
      <c r="K31" s="112">
        <v>0</v>
      </c>
      <c r="M31" s="35"/>
      <c r="O31" s="44"/>
      <c r="P31" s="112">
        <v>0</v>
      </c>
      <c r="Q31" s="112">
        <v>0</v>
      </c>
      <c r="R31" s="112">
        <v>0</v>
      </c>
      <c r="V31" s="112">
        <v>0</v>
      </c>
      <c r="W31" s="112">
        <v>0</v>
      </c>
      <c r="X31" s="112">
        <v>0</v>
      </c>
      <c r="Y31" s="35">
        <v>680839</v>
      </c>
      <c r="AC31" s="112">
        <v>0</v>
      </c>
      <c r="AD31" s="112">
        <v>0</v>
      </c>
      <c r="AE31" s="112">
        <v>0</v>
      </c>
      <c r="AF31" s="112">
        <v>0</v>
      </c>
      <c r="AJ31" s="112">
        <v>0</v>
      </c>
      <c r="AK31" s="112">
        <v>0</v>
      </c>
      <c r="AL31" s="112">
        <v>0</v>
      </c>
      <c r="AM31" s="112">
        <v>0</v>
      </c>
      <c r="AN31" s="112"/>
      <c r="AQ31" s="212">
        <v>0</v>
      </c>
      <c r="AR31" s="44"/>
      <c r="AS31" s="44"/>
      <c r="AT31" s="44"/>
    </row>
    <row r="32" spans="1:46" x14ac:dyDescent="0.25">
      <c r="D32" s="204" t="s">
        <v>214</v>
      </c>
      <c r="E32" s="39" t="s">
        <v>167</v>
      </c>
      <c r="F32" s="79"/>
      <c r="G32" s="112">
        <v>0</v>
      </c>
      <c r="H32" s="112">
        <v>0</v>
      </c>
      <c r="I32" s="112">
        <v>0</v>
      </c>
      <c r="J32" s="112">
        <v>8703</v>
      </c>
      <c r="K32" s="112">
        <v>151</v>
      </c>
      <c r="M32" s="35"/>
      <c r="O32" s="44"/>
      <c r="P32" s="112">
        <v>0</v>
      </c>
      <c r="Q32" s="112">
        <v>0</v>
      </c>
      <c r="R32" s="35">
        <v>0</v>
      </c>
      <c r="V32" s="112">
        <v>0</v>
      </c>
      <c r="W32" s="112">
        <v>0</v>
      </c>
      <c r="X32" s="112">
        <v>0</v>
      </c>
      <c r="Y32" s="112">
        <v>0</v>
      </c>
      <c r="AC32" s="112">
        <v>0</v>
      </c>
      <c r="AD32" s="128">
        <v>0</v>
      </c>
      <c r="AE32" s="112">
        <v>8702</v>
      </c>
      <c r="AF32" s="112">
        <v>8703</v>
      </c>
      <c r="AJ32" s="112">
        <v>0</v>
      </c>
      <c r="AK32" s="112">
        <v>0</v>
      </c>
      <c r="AL32" s="112">
        <v>0</v>
      </c>
      <c r="AM32" s="112">
        <v>151</v>
      </c>
      <c r="AN32" s="112"/>
      <c r="AQ32" s="212">
        <v>1926</v>
      </c>
      <c r="AR32" s="44"/>
      <c r="AS32" s="44"/>
      <c r="AT32" s="44"/>
    </row>
    <row r="33" spans="1:46" x14ac:dyDescent="0.25">
      <c r="D33" s="204" t="s">
        <v>233</v>
      </c>
      <c r="E33" s="39" t="s">
        <v>167</v>
      </c>
      <c r="F33" s="79"/>
      <c r="G33" s="112">
        <v>0</v>
      </c>
      <c r="H33" s="112">
        <v>0</v>
      </c>
      <c r="I33" s="112">
        <v>-3063</v>
      </c>
      <c r="J33" s="112">
        <v>8377</v>
      </c>
      <c r="K33" s="112">
        <v>7615</v>
      </c>
      <c r="M33" s="35"/>
      <c r="O33" s="44"/>
      <c r="P33" s="112">
        <v>0</v>
      </c>
      <c r="Q33" s="112">
        <v>-52.629500624657524</v>
      </c>
      <c r="R33" s="35">
        <v>0</v>
      </c>
      <c r="V33" s="112">
        <v>-139.11084154520552</v>
      </c>
      <c r="W33" s="112">
        <v>-357</v>
      </c>
      <c r="X33" s="112">
        <v>-1150</v>
      </c>
      <c r="Y33" s="112">
        <v>-3063</v>
      </c>
      <c r="AC33" s="112">
        <v>-5.095818073417945</v>
      </c>
      <c r="AD33" s="184">
        <v>10</v>
      </c>
      <c r="AE33" s="112">
        <v>344</v>
      </c>
      <c r="AF33" s="112">
        <v>8377</v>
      </c>
      <c r="AJ33" s="112">
        <v>13722</v>
      </c>
      <c r="AK33" s="112">
        <v>0</v>
      </c>
      <c r="AL33" s="112">
        <v>1177</v>
      </c>
      <c r="AM33" s="112">
        <v>7615</v>
      </c>
      <c r="AN33" s="112"/>
      <c r="AQ33" s="212">
        <v>1835</v>
      </c>
      <c r="AR33" s="44"/>
      <c r="AS33" s="44"/>
      <c r="AT33" s="44"/>
    </row>
    <row r="34" spans="1:46" s="12" customFormat="1" x14ac:dyDescent="0.25">
      <c r="A34" s="30"/>
      <c r="B34" s="30"/>
      <c r="C34" s="30"/>
      <c r="D34" s="207" t="s">
        <v>260</v>
      </c>
      <c r="E34" s="126" t="s">
        <v>167</v>
      </c>
      <c r="F34" s="75"/>
      <c r="G34" s="185">
        <f t="shared" ref="G34" si="0">SUM(G28:G33)</f>
        <v>1079407.6623319057</v>
      </c>
      <c r="H34" s="185">
        <f t="shared" ref="H34" si="1">SUM(H28:H33)</f>
        <v>3074043.5140448199</v>
      </c>
      <c r="I34" s="185">
        <f t="shared" ref="I34" si="2">SUM(I28:I33)</f>
        <v>4425008</v>
      </c>
      <c r="J34" s="185">
        <f t="shared" ref="J34" si="3">SUM(J28:J33)</f>
        <v>6469154</v>
      </c>
      <c r="K34" s="185">
        <v>6300370</v>
      </c>
      <c r="L34" s="30"/>
      <c r="M34" s="35"/>
      <c r="O34" s="44"/>
      <c r="P34" s="185">
        <f t="shared" ref="P34" si="4">SUM(P28:P33)</f>
        <v>497116</v>
      </c>
      <c r="Q34" s="185">
        <f t="shared" ref="Q34" si="5">SUM(Q28:Q33)</f>
        <v>1332685.3091184236</v>
      </c>
      <c r="R34" s="185">
        <f t="shared" ref="R34" si="6">SUM(R28:R33)</f>
        <v>3074043.5140448199</v>
      </c>
      <c r="V34" s="185">
        <f t="shared" ref="V34" si="7">SUM(V28:V33)</f>
        <v>590261.72340059048</v>
      </c>
      <c r="W34" s="185">
        <f t="shared" ref="W34" si="8">SUM(W28:W33)</f>
        <v>1162524</v>
      </c>
      <c r="X34" s="185">
        <f t="shared" ref="X34" si="9">SUM(X28:X33)</f>
        <v>1442868</v>
      </c>
      <c r="Y34" s="185">
        <f t="shared" ref="Y34" si="10">SUM(Y28:Y33)</f>
        <v>4425008</v>
      </c>
      <c r="AC34" s="185">
        <f t="shared" ref="AC34:AD34" si="11">SUM(AC28:AC33)</f>
        <v>202106.90418192657</v>
      </c>
      <c r="AD34" s="185">
        <f t="shared" si="11"/>
        <v>1405718</v>
      </c>
      <c r="AE34" s="185">
        <f t="shared" ref="AE34" si="12">SUM(AE28:AE33)</f>
        <v>2428929</v>
      </c>
      <c r="AF34" s="185">
        <f t="shared" ref="AF34" si="13">SUM(AF28:AF33)</f>
        <v>6469154</v>
      </c>
      <c r="AJ34" s="185">
        <f t="shared" ref="AJ34:AK34" si="14">SUM(AJ28:AJ33)</f>
        <v>272314</v>
      </c>
      <c r="AK34" s="185">
        <f t="shared" si="14"/>
        <v>601374</v>
      </c>
      <c r="AL34" s="185">
        <f>SUM(AL28:AL33)</f>
        <v>1011775</v>
      </c>
      <c r="AM34" s="185">
        <v>6300370</v>
      </c>
      <c r="AN34" s="185"/>
      <c r="AQ34" s="210">
        <v>-707267</v>
      </c>
      <c r="AR34" s="44"/>
      <c r="AS34" s="44"/>
      <c r="AT34" s="44"/>
    </row>
    <row r="35" spans="1:46" x14ac:dyDescent="0.25">
      <c r="D35" s="204" t="s">
        <v>79</v>
      </c>
      <c r="E35" s="39" t="s">
        <v>167</v>
      </c>
      <c r="F35" s="79"/>
      <c r="G35" s="112">
        <v>-301875</v>
      </c>
      <c r="H35" s="112">
        <v>-674457</v>
      </c>
      <c r="I35" s="112">
        <v>-1406842</v>
      </c>
      <c r="J35" s="112">
        <v>-2928990</v>
      </c>
      <c r="K35" s="112">
        <v>-4190125</v>
      </c>
      <c r="M35" s="35"/>
      <c r="O35" s="44"/>
      <c r="P35" s="112">
        <v>-291410.16472195915</v>
      </c>
      <c r="Q35" s="112">
        <v>-469871</v>
      </c>
      <c r="R35" s="35">
        <v>-674457</v>
      </c>
      <c r="V35" s="112">
        <v>-171951.0689026555</v>
      </c>
      <c r="W35" s="112">
        <v>-396307</v>
      </c>
      <c r="X35" s="112">
        <v>-770136</v>
      </c>
      <c r="Y35" s="112">
        <v>-1406842</v>
      </c>
      <c r="AC35" s="112">
        <v>-585444</v>
      </c>
      <c r="AD35" s="112">
        <v>-1322943</v>
      </c>
      <c r="AE35" s="112">
        <v>-1953111</v>
      </c>
      <c r="AF35" s="112">
        <v>-2928990</v>
      </c>
      <c r="AJ35" s="112">
        <v>-879911</v>
      </c>
      <c r="AK35" s="112">
        <v>-1731251</v>
      </c>
      <c r="AL35" s="112">
        <v>-2630589</v>
      </c>
      <c r="AM35" s="112">
        <v>-4190125</v>
      </c>
      <c r="AN35" s="112"/>
      <c r="AQ35" s="212">
        <v>-857581</v>
      </c>
      <c r="AR35" s="44"/>
      <c r="AS35" s="44"/>
      <c r="AT35" s="44"/>
    </row>
    <row r="36" spans="1:46" x14ac:dyDescent="0.25">
      <c r="D36" s="204" t="s">
        <v>80</v>
      </c>
      <c r="E36" s="39" t="s">
        <v>167</v>
      </c>
      <c r="F36" s="79"/>
      <c r="G36" s="112">
        <v>131926</v>
      </c>
      <c r="H36" s="112">
        <v>228271</v>
      </c>
      <c r="I36" s="112">
        <v>290536</v>
      </c>
      <c r="J36" s="112">
        <v>1325294</v>
      </c>
      <c r="K36" s="112">
        <v>1818042</v>
      </c>
      <c r="M36" s="35"/>
      <c r="O36" s="44"/>
      <c r="P36" s="112">
        <v>93083.50736842271</v>
      </c>
      <c r="Q36" s="112">
        <v>146680.46450616349</v>
      </c>
      <c r="R36" s="35">
        <v>228271</v>
      </c>
      <c r="V36" s="112">
        <v>49071.593380728751</v>
      </c>
      <c r="W36" s="112">
        <v>105180</v>
      </c>
      <c r="X36" s="112">
        <v>176388</v>
      </c>
      <c r="Y36" s="112">
        <v>290536</v>
      </c>
      <c r="AC36" s="112">
        <v>138991</v>
      </c>
      <c r="AD36" s="112">
        <v>353269</v>
      </c>
      <c r="AE36" s="112">
        <v>634943</v>
      </c>
      <c r="AF36" s="112">
        <v>1325294</v>
      </c>
      <c r="AJ36" s="112">
        <v>363122</v>
      </c>
      <c r="AK36" s="112">
        <v>820126</v>
      </c>
      <c r="AL36" s="112">
        <v>1217850</v>
      </c>
      <c r="AM36" s="112">
        <v>1818042</v>
      </c>
      <c r="AN36" s="112"/>
      <c r="AQ36" s="212">
        <v>473552</v>
      </c>
      <c r="AR36" s="44"/>
      <c r="AS36" s="44"/>
      <c r="AT36" s="44"/>
    </row>
    <row r="37" spans="1:46" x14ac:dyDescent="0.25">
      <c r="D37" s="203" t="s">
        <v>261</v>
      </c>
      <c r="E37" s="113" t="s">
        <v>167</v>
      </c>
      <c r="F37" s="79"/>
      <c r="G37" s="128">
        <f t="shared" ref="G37" si="15">SUM(G34:G36)</f>
        <v>909458.66233190568</v>
      </c>
      <c r="H37" s="128">
        <f t="shared" ref="H37" si="16">SUM(H34:H36)</f>
        <v>2627857.5140448199</v>
      </c>
      <c r="I37" s="128">
        <f t="shared" ref="I37" si="17">SUM(I34:I36)</f>
        <v>3308702</v>
      </c>
      <c r="J37" s="128">
        <f t="shared" ref="J37" si="18">SUM(J34:J36)</f>
        <v>4865458</v>
      </c>
      <c r="K37" s="128">
        <v>3928287</v>
      </c>
      <c r="M37" s="35"/>
      <c r="O37" s="44"/>
      <c r="P37" s="128">
        <f t="shared" ref="P37" si="19">SUM(P34:P36)</f>
        <v>298789.34264646354</v>
      </c>
      <c r="Q37" s="128">
        <f t="shared" ref="Q37" si="20">SUM(Q34:Q36)</f>
        <v>1009494.7736245871</v>
      </c>
      <c r="R37" s="128">
        <f t="shared" ref="R37" si="21">SUM(R34:R36)</f>
        <v>2627857.5140448199</v>
      </c>
      <c r="V37" s="128">
        <f t="shared" ref="V37:Y37" si="22">SUM(V34:V36)</f>
        <v>467382.24787866371</v>
      </c>
      <c r="W37" s="128">
        <f t="shared" si="22"/>
        <v>871397</v>
      </c>
      <c r="X37" s="128">
        <f t="shared" si="22"/>
        <v>849120</v>
      </c>
      <c r="Y37" s="128">
        <f t="shared" si="22"/>
        <v>3308702</v>
      </c>
      <c r="AB37" s="114"/>
      <c r="AC37" s="128">
        <f>SUM(AC34:AC36)</f>
        <v>-244346.09581807343</v>
      </c>
      <c r="AD37" s="128">
        <f>SUM(AD34:AD36)</f>
        <v>436044</v>
      </c>
      <c r="AE37" s="128">
        <f>SUM(AE34:AE36)</f>
        <v>1110761</v>
      </c>
      <c r="AF37" s="128">
        <f>SUM(AF34:AF36)</f>
        <v>4865458</v>
      </c>
      <c r="AG37" s="128"/>
      <c r="AH37" s="128"/>
      <c r="AI37" s="128"/>
      <c r="AJ37" s="128">
        <f>SUM(AJ34:AJ36)</f>
        <v>-244475</v>
      </c>
      <c r="AK37" s="128">
        <f>SUM(AK34:AK36)</f>
        <v>-309751</v>
      </c>
      <c r="AL37" s="128">
        <f>SUM(AL34:AL36)</f>
        <v>-400964</v>
      </c>
      <c r="AM37" s="128">
        <v>3928287</v>
      </c>
      <c r="AN37" s="128"/>
      <c r="AQ37" s="213">
        <v>-1091296</v>
      </c>
      <c r="AR37" s="44"/>
      <c r="AS37" s="44"/>
      <c r="AT37" s="44"/>
    </row>
    <row r="38" spans="1:46" x14ac:dyDescent="0.25">
      <c r="D38" s="204"/>
      <c r="F38" s="79"/>
      <c r="G38" s="87"/>
      <c r="H38" s="87"/>
      <c r="I38" s="87"/>
      <c r="J38" s="87"/>
      <c r="M38" s="35"/>
      <c r="AQ38" s="204"/>
    </row>
    <row r="39" spans="1:46" s="32" customFormat="1" ht="15.6" x14ac:dyDescent="0.25">
      <c r="D39" s="203" t="s">
        <v>198</v>
      </c>
      <c r="E39" s="113" t="s">
        <v>167</v>
      </c>
      <c r="F39" s="79"/>
      <c r="G39" s="114">
        <v>538848</v>
      </c>
      <c r="H39" s="114">
        <v>1220691</v>
      </c>
      <c r="I39" s="114">
        <v>2145638</v>
      </c>
      <c r="J39" s="114">
        <v>1376684</v>
      </c>
      <c r="K39" s="114">
        <v>1273690</v>
      </c>
      <c r="L39" s="30"/>
      <c r="M39" s="35"/>
      <c r="O39" s="45"/>
      <c r="P39" s="114">
        <v>-96936</v>
      </c>
      <c r="Q39" s="114">
        <v>115577</v>
      </c>
      <c r="R39" s="114">
        <v>1220691</v>
      </c>
      <c r="V39" s="114">
        <v>1840237</v>
      </c>
      <c r="W39" s="114">
        <v>1953311</v>
      </c>
      <c r="X39" s="114">
        <v>1946257</v>
      </c>
      <c r="Y39" s="114">
        <v>2145638</v>
      </c>
      <c r="AC39" s="114">
        <v>1688696</v>
      </c>
      <c r="AD39" s="114">
        <v>1661242</v>
      </c>
      <c r="AE39" s="114">
        <v>934479</v>
      </c>
      <c r="AF39" s="114">
        <v>1376684</v>
      </c>
      <c r="AJ39" s="114">
        <v>2236119</v>
      </c>
      <c r="AK39" s="114">
        <v>798407</v>
      </c>
      <c r="AL39" s="114">
        <v>461457</v>
      </c>
      <c r="AM39" s="114">
        <v>1273690</v>
      </c>
      <c r="AN39" s="114"/>
      <c r="AQ39" s="114">
        <f>AQ40+AQ41</f>
        <v>1745226</v>
      </c>
      <c r="AR39" s="45"/>
      <c r="AS39" s="45"/>
      <c r="AT39" s="45"/>
    </row>
    <row r="40" spans="1:46" x14ac:dyDescent="0.25">
      <c r="D40" s="208" t="s">
        <v>191</v>
      </c>
      <c r="E40" s="39" t="s">
        <v>167</v>
      </c>
      <c r="F40" s="79"/>
      <c r="G40" s="87">
        <v>832807</v>
      </c>
      <c r="H40" s="87">
        <v>1861572</v>
      </c>
      <c r="I40" s="87">
        <v>3447940</v>
      </c>
      <c r="J40" s="87">
        <v>5401264</v>
      </c>
      <c r="K40" s="87">
        <v>5692275</v>
      </c>
      <c r="M40" s="35"/>
      <c r="O40" s="44"/>
      <c r="P40" s="87">
        <v>176824</v>
      </c>
      <c r="Q40" s="87">
        <v>557787</v>
      </c>
      <c r="R40" s="87">
        <v>1861572</v>
      </c>
      <c r="V40" s="87">
        <v>1989198</v>
      </c>
      <c r="W40" s="87">
        <v>2317246</v>
      </c>
      <c r="X40" s="87">
        <v>2660494</v>
      </c>
      <c r="Y40" s="87">
        <v>3447940</v>
      </c>
      <c r="AC40" s="87">
        <v>2224009</v>
      </c>
      <c r="AD40" s="87">
        <v>2899189</v>
      </c>
      <c r="AE40" s="87">
        <v>3448976</v>
      </c>
      <c r="AF40" s="87">
        <v>5401264</v>
      </c>
      <c r="AJ40" s="87">
        <v>3418458</v>
      </c>
      <c r="AK40" s="87">
        <v>2564152</v>
      </c>
      <c r="AL40" s="87">
        <v>3490984</v>
      </c>
      <c r="AM40" s="87">
        <v>5692275</v>
      </c>
      <c r="AN40" s="87"/>
      <c r="AQ40" s="87">
        <v>2524954</v>
      </c>
      <c r="AR40" s="44"/>
      <c r="AS40" s="44"/>
      <c r="AT40" s="44"/>
    </row>
    <row r="41" spans="1:46" ht="26.4" x14ac:dyDescent="0.25">
      <c r="D41" s="208" t="s">
        <v>192</v>
      </c>
      <c r="E41" s="39" t="s">
        <v>167</v>
      </c>
      <c r="G41" s="87">
        <v>-293959</v>
      </c>
      <c r="H41" s="87">
        <v>-640881</v>
      </c>
      <c r="I41" s="87">
        <v>-1302302</v>
      </c>
      <c r="J41" s="87">
        <v>-4024580</v>
      </c>
      <c r="K41" s="87">
        <v>-4418585</v>
      </c>
      <c r="M41" s="35"/>
      <c r="O41" s="44"/>
      <c r="P41" s="87">
        <v>-273760</v>
      </c>
      <c r="Q41" s="87">
        <v>-442210</v>
      </c>
      <c r="R41" s="87">
        <v>-640881</v>
      </c>
      <c r="V41" s="87">
        <v>-148961</v>
      </c>
      <c r="W41" s="87">
        <v>-363935</v>
      </c>
      <c r="X41" s="87">
        <v>-714237</v>
      </c>
      <c r="Y41" s="87">
        <v>-1302302</v>
      </c>
      <c r="AC41" s="87">
        <v>-535313</v>
      </c>
      <c r="AD41" s="87">
        <v>-1237947</v>
      </c>
      <c r="AE41" s="87">
        <v>-2514497</v>
      </c>
      <c r="AF41" s="87">
        <v>-4024580</v>
      </c>
      <c r="AJ41" s="87">
        <v>-1182339</v>
      </c>
      <c r="AK41" s="163">
        <v>-1765745</v>
      </c>
      <c r="AL41" s="87">
        <v>-3029527</v>
      </c>
      <c r="AM41" s="87">
        <v>-4418585</v>
      </c>
      <c r="AN41" s="87"/>
      <c r="AQ41" s="87">
        <v>-779728</v>
      </c>
      <c r="AR41" s="44"/>
      <c r="AS41" s="44"/>
      <c r="AT41" s="44"/>
    </row>
    <row r="42" spans="1:46" x14ac:dyDescent="0.25">
      <c r="D42" s="204"/>
      <c r="F42" s="75"/>
      <c r="G42" s="117"/>
      <c r="H42" s="117"/>
      <c r="I42" s="117"/>
      <c r="J42" s="117"/>
      <c r="K42" s="35"/>
      <c r="M42" s="35"/>
      <c r="O42" s="44"/>
      <c r="P42" s="35"/>
      <c r="Q42" s="35"/>
      <c r="R42" s="35"/>
      <c r="S42" s="35"/>
      <c r="T42" s="35"/>
      <c r="U42" s="35"/>
      <c r="V42" s="35"/>
      <c r="W42" s="35"/>
      <c r="X42" s="35"/>
      <c r="Y42" s="35"/>
      <c r="Z42" s="35"/>
      <c r="AA42" s="35"/>
      <c r="AC42" s="35"/>
      <c r="AD42" s="35"/>
      <c r="AE42" s="35"/>
      <c r="AF42" s="35"/>
      <c r="AG42" s="35"/>
      <c r="AH42" s="35"/>
      <c r="AJ42" s="35"/>
      <c r="AK42" s="35"/>
      <c r="AL42" s="35"/>
      <c r="AM42" s="35"/>
      <c r="AN42" s="35"/>
      <c r="AQ42" s="214"/>
      <c r="AR42" s="44"/>
      <c r="AS42" s="44"/>
      <c r="AT42" s="44"/>
    </row>
    <row r="43" spans="1:46" x14ac:dyDescent="0.25">
      <c r="D43" s="203" t="s">
        <v>196</v>
      </c>
      <c r="E43" s="113" t="s">
        <v>167</v>
      </c>
      <c r="F43" s="79"/>
      <c r="G43" s="114">
        <v>-293959</v>
      </c>
      <c r="H43" s="114">
        <v>-640881</v>
      </c>
      <c r="I43" s="114">
        <v>-1302302</v>
      </c>
      <c r="J43" s="114">
        <v>-4024580</v>
      </c>
      <c r="K43" s="114">
        <v>-4418585</v>
      </c>
      <c r="M43" s="35"/>
      <c r="O43" s="44"/>
      <c r="P43" s="37">
        <v>-273760</v>
      </c>
      <c r="Q43" s="37">
        <v>-442210</v>
      </c>
      <c r="R43" s="37">
        <v>-640881</v>
      </c>
      <c r="V43" s="37">
        <v>-148961</v>
      </c>
      <c r="W43" s="37">
        <v>-363935</v>
      </c>
      <c r="X43" s="114">
        <v>-714237</v>
      </c>
      <c r="Y43" s="114">
        <v>-1302302</v>
      </c>
      <c r="AC43" s="37">
        <v>-535313</v>
      </c>
      <c r="AD43" s="114">
        <v>-1237947</v>
      </c>
      <c r="AE43" s="114">
        <v>-2514497</v>
      </c>
      <c r="AF43" s="114">
        <v>-4024580</v>
      </c>
      <c r="AJ43" s="114">
        <v>-1182339</v>
      </c>
      <c r="AK43" s="114">
        <v>-1765745</v>
      </c>
      <c r="AL43" s="114">
        <v>-3029527</v>
      </c>
      <c r="AM43" s="114">
        <v>-4418585</v>
      </c>
      <c r="AN43" s="114"/>
      <c r="AQ43" s="114">
        <f>SUM(AQ44:AQ46)</f>
        <v>-779728</v>
      </c>
      <c r="AR43" s="44"/>
      <c r="AS43" s="44"/>
      <c r="AT43" s="44"/>
    </row>
    <row r="44" spans="1:46" x14ac:dyDescent="0.25">
      <c r="D44" s="204" t="s">
        <v>57</v>
      </c>
      <c r="E44" s="39" t="s">
        <v>167</v>
      </c>
      <c r="F44" s="79"/>
      <c r="G44" s="35">
        <v>-187550</v>
      </c>
      <c r="H44" s="35">
        <v>-417601</v>
      </c>
      <c r="I44" s="35">
        <v>-893707</v>
      </c>
      <c r="J44" s="35">
        <v>-2000222</v>
      </c>
      <c r="K44" s="35">
        <v>-2891087</v>
      </c>
      <c r="M44" s="35"/>
      <c r="O44" s="44"/>
      <c r="P44" s="35">
        <v>-171210</v>
      </c>
      <c r="Q44" s="35">
        <v>-285555</v>
      </c>
      <c r="R44" s="35">
        <v>-417601</v>
      </c>
      <c r="S44" s="35">
        <v>0</v>
      </c>
      <c r="V44" s="35">
        <v>-105817</v>
      </c>
      <c r="W44" s="35">
        <v>-208259</v>
      </c>
      <c r="X44" s="35">
        <v>-421589</v>
      </c>
      <c r="Y44" s="35">
        <v>-893707</v>
      </c>
      <c r="AC44" s="35">
        <v>-429028</v>
      </c>
      <c r="AD44" s="35">
        <v>-827133</v>
      </c>
      <c r="AE44" s="35">
        <v>-1267044</v>
      </c>
      <c r="AF44" s="35">
        <v>-2000222</v>
      </c>
      <c r="AJ44" s="35">
        <v>-548705</v>
      </c>
      <c r="AK44" s="35">
        <v>-1124029</v>
      </c>
      <c r="AL44" s="35">
        <v>-1679165</v>
      </c>
      <c r="AM44" s="35">
        <v>-2891087</v>
      </c>
      <c r="AN44" s="35"/>
      <c r="AQ44" s="214">
        <v>-680025</v>
      </c>
      <c r="AR44" s="44"/>
      <c r="AS44" s="44"/>
      <c r="AT44" s="44"/>
    </row>
    <row r="45" spans="1:46" x14ac:dyDescent="0.25">
      <c r="D45" s="204" t="s">
        <v>58</v>
      </c>
      <c r="E45" s="39" t="s">
        <v>167</v>
      </c>
      <c r="F45" s="79"/>
      <c r="G45" s="35">
        <v>-42664</v>
      </c>
      <c r="H45" s="35">
        <v>-53438</v>
      </c>
      <c r="I45" s="35">
        <v>-89053</v>
      </c>
      <c r="J45" s="35">
        <v>-262096</v>
      </c>
      <c r="K45" s="35">
        <v>-181893</v>
      </c>
      <c r="M45" s="35"/>
      <c r="O45" s="44"/>
      <c r="P45" s="35">
        <v>-24637</v>
      </c>
      <c r="Q45" s="35">
        <v>-29282</v>
      </c>
      <c r="R45" s="35">
        <v>-53438</v>
      </c>
      <c r="S45" s="35">
        <v>0</v>
      </c>
      <c r="V45" s="35">
        <v>0</v>
      </c>
      <c r="W45" s="35">
        <v>-2486</v>
      </c>
      <c r="X45" s="35">
        <v>-55913</v>
      </c>
      <c r="Y45" s="35">
        <v>-89053</v>
      </c>
      <c r="AC45" s="35">
        <v>-61182</v>
      </c>
      <c r="AD45" s="35">
        <v>-36587</v>
      </c>
      <c r="AE45" s="35">
        <v>-172469</v>
      </c>
      <c r="AF45" s="35">
        <v>-262096</v>
      </c>
      <c r="AJ45" s="35">
        <v>-1036</v>
      </c>
      <c r="AK45" s="35">
        <v>-48006</v>
      </c>
      <c r="AL45" s="35">
        <v>-162422</v>
      </c>
      <c r="AM45" s="35">
        <v>-181893</v>
      </c>
      <c r="AN45" s="35"/>
      <c r="AQ45" s="214">
        <v>-52505</v>
      </c>
      <c r="AR45" s="44"/>
      <c r="AS45" s="44"/>
      <c r="AT45" s="44"/>
    </row>
    <row r="46" spans="1:46" x14ac:dyDescent="0.25">
      <c r="D46" s="204" t="s">
        <v>56</v>
      </c>
      <c r="E46" s="39" t="s">
        <v>167</v>
      </c>
      <c r="F46" s="79"/>
      <c r="G46" s="87">
        <v>-63745</v>
      </c>
      <c r="H46" s="87">
        <v>-169842</v>
      </c>
      <c r="I46" s="87">
        <v>-319542</v>
      </c>
      <c r="J46" s="87">
        <v>-1762262</v>
      </c>
      <c r="K46" s="35">
        <v>-1345605</v>
      </c>
      <c r="M46" s="35"/>
      <c r="O46" s="44"/>
      <c r="P46" s="87">
        <v>-77913</v>
      </c>
      <c r="Q46" s="87">
        <v>-127373</v>
      </c>
      <c r="R46" s="87">
        <v>-169842</v>
      </c>
      <c r="S46" s="34">
        <v>0</v>
      </c>
      <c r="V46" s="87">
        <v>-43144</v>
      </c>
      <c r="W46" s="87">
        <v>-153190</v>
      </c>
      <c r="X46" s="87">
        <v>-236735</v>
      </c>
      <c r="Y46" s="87">
        <v>-319542</v>
      </c>
      <c r="AC46" s="87">
        <v>-45103</v>
      </c>
      <c r="AD46" s="87">
        <v>-374227</v>
      </c>
      <c r="AE46" s="87">
        <v>-1074984</v>
      </c>
      <c r="AF46" s="87">
        <v>-1762262</v>
      </c>
      <c r="AJ46" s="87">
        <v>-632598</v>
      </c>
      <c r="AK46" s="35">
        <v>-593710</v>
      </c>
      <c r="AL46" s="35">
        <v>-1187940</v>
      </c>
      <c r="AM46" s="35">
        <v>-1345605</v>
      </c>
      <c r="AN46" s="35"/>
      <c r="AQ46" s="214">
        <v>-47198</v>
      </c>
      <c r="AR46" s="44"/>
      <c r="AS46" s="44"/>
      <c r="AT46" s="44"/>
    </row>
    <row r="47" spans="1:46" x14ac:dyDescent="0.25">
      <c r="D47" s="204"/>
      <c r="F47" s="79"/>
      <c r="G47" s="87"/>
      <c r="H47" s="87"/>
      <c r="I47" s="87"/>
      <c r="J47" s="87"/>
      <c r="M47" s="35"/>
      <c r="AQ47" s="204"/>
    </row>
    <row r="48" spans="1:46" x14ac:dyDescent="0.25">
      <c r="D48" s="203" t="s">
        <v>152</v>
      </c>
      <c r="E48" s="113" t="s">
        <v>167</v>
      </c>
      <c r="F48" s="79"/>
      <c r="G48" s="37">
        <v>177892</v>
      </c>
      <c r="H48" s="37">
        <v>-82468</v>
      </c>
      <c r="I48" s="114">
        <v>94438</v>
      </c>
      <c r="J48" s="114">
        <v>1577833</v>
      </c>
      <c r="K48" s="114">
        <v>2103461</v>
      </c>
      <c r="M48" s="35"/>
      <c r="O48" s="44"/>
      <c r="P48" s="44"/>
      <c r="Q48" s="44"/>
      <c r="R48" s="37">
        <v>-82468</v>
      </c>
      <c r="V48" s="44"/>
      <c r="W48" s="37">
        <v>-474376</v>
      </c>
      <c r="X48" s="37">
        <v>478400</v>
      </c>
      <c r="Y48" s="114">
        <v>94438</v>
      </c>
      <c r="AC48" s="37">
        <v>-1519814</v>
      </c>
      <c r="AD48" s="114">
        <v>-807369</v>
      </c>
      <c r="AE48" s="114">
        <v>1802907</v>
      </c>
      <c r="AF48" s="114">
        <v>1577833</v>
      </c>
      <c r="AJ48" s="114">
        <v>-110686</v>
      </c>
      <c r="AK48" s="114">
        <v>1654691</v>
      </c>
      <c r="AL48" s="114">
        <v>2823821</v>
      </c>
      <c r="AM48" s="114">
        <v>2103461</v>
      </c>
      <c r="AN48" s="114"/>
      <c r="AQ48" s="114">
        <v>390120</v>
      </c>
      <c r="AR48" s="44"/>
      <c r="AS48" s="44"/>
      <c r="AT48" s="44"/>
    </row>
    <row r="49" spans="4:46" x14ac:dyDescent="0.25">
      <c r="D49" s="204" t="s">
        <v>150</v>
      </c>
      <c r="E49" s="39" t="s">
        <v>167</v>
      </c>
      <c r="F49" s="79"/>
      <c r="G49" s="34">
        <v>116308</v>
      </c>
      <c r="H49" s="34">
        <v>697516</v>
      </c>
      <c r="I49" s="87">
        <v>2640062</v>
      </c>
      <c r="J49" s="87">
        <v>1358891</v>
      </c>
      <c r="K49" s="35">
        <v>1246946</v>
      </c>
      <c r="M49" s="35"/>
      <c r="O49" s="44"/>
      <c r="P49" s="44"/>
      <c r="Q49" s="44"/>
      <c r="R49" s="35">
        <v>697516</v>
      </c>
      <c r="V49" s="44"/>
      <c r="W49" s="35">
        <v>1465507</v>
      </c>
      <c r="X49" s="35">
        <v>1466144</v>
      </c>
      <c r="Y49" s="35">
        <v>2640062</v>
      </c>
      <c r="AC49" s="35">
        <v>4985547</v>
      </c>
      <c r="AD49" s="35">
        <v>4238261</v>
      </c>
      <c r="AE49" s="35">
        <v>1280393</v>
      </c>
      <c r="AF49" s="35">
        <v>1358891</v>
      </c>
      <c r="AJ49" s="35">
        <v>2733771</v>
      </c>
      <c r="AK49" s="35">
        <v>953812</v>
      </c>
      <c r="AL49" s="35">
        <v>1465174</v>
      </c>
      <c r="AM49" s="35">
        <v>1246946</v>
      </c>
      <c r="AN49" s="35"/>
      <c r="AQ49" s="214">
        <v>1701873</v>
      </c>
      <c r="AR49" s="44"/>
      <c r="AS49" s="44"/>
      <c r="AT49" s="44"/>
    </row>
    <row r="50" spans="4:46" x14ac:dyDescent="0.25">
      <c r="D50" s="204" t="s">
        <v>154</v>
      </c>
      <c r="E50" s="39" t="s">
        <v>167</v>
      </c>
      <c r="F50" s="75"/>
      <c r="G50" s="34">
        <v>0</v>
      </c>
      <c r="H50" s="34">
        <v>614423</v>
      </c>
      <c r="I50" s="87">
        <v>1845740</v>
      </c>
      <c r="J50" s="87">
        <v>1565291</v>
      </c>
      <c r="K50" s="35">
        <v>780065</v>
      </c>
      <c r="M50" s="35"/>
      <c r="O50" s="44"/>
      <c r="P50" s="44"/>
      <c r="Q50" s="44"/>
      <c r="R50" s="35">
        <v>614423</v>
      </c>
      <c r="V50" s="44"/>
      <c r="W50" s="35">
        <v>990282</v>
      </c>
      <c r="X50" s="35">
        <v>1942910</v>
      </c>
      <c r="Y50" s="35">
        <v>1845740</v>
      </c>
      <c r="AC50" s="35">
        <v>2345630</v>
      </c>
      <c r="AD50" s="35">
        <v>2226278</v>
      </c>
      <c r="AE50" s="35">
        <v>1937612</v>
      </c>
      <c r="AF50" s="35">
        <v>1565291</v>
      </c>
      <c r="AJ50" s="35">
        <v>1222274</v>
      </c>
      <c r="AK50" s="35">
        <v>879611</v>
      </c>
      <c r="AL50" s="35">
        <v>1449139</v>
      </c>
      <c r="AM50" s="35">
        <v>780065</v>
      </c>
      <c r="AN50" s="35"/>
      <c r="AQ50" s="214">
        <v>109321</v>
      </c>
      <c r="AR50" s="44"/>
      <c r="AS50" s="44"/>
      <c r="AT50" s="44"/>
    </row>
    <row r="51" spans="4:46" x14ac:dyDescent="0.25">
      <c r="D51" s="204" t="s">
        <v>153</v>
      </c>
      <c r="E51" s="39" t="s">
        <v>167</v>
      </c>
      <c r="F51" s="75"/>
      <c r="G51" s="34">
        <v>294200</v>
      </c>
      <c r="H51" s="34">
        <v>625</v>
      </c>
      <c r="I51" s="87">
        <v>888760</v>
      </c>
      <c r="J51" s="87">
        <v>1371433</v>
      </c>
      <c r="K51" s="35">
        <v>2570342</v>
      </c>
      <c r="M51" s="35"/>
      <c r="O51" s="44"/>
      <c r="P51" s="44"/>
      <c r="Q51" s="44"/>
      <c r="R51" s="35">
        <v>625</v>
      </c>
      <c r="V51" s="44"/>
      <c r="W51" s="35">
        <v>849</v>
      </c>
      <c r="X51" s="35">
        <v>1634</v>
      </c>
      <c r="Y51" s="35">
        <v>888760</v>
      </c>
      <c r="AC51" s="35">
        <v>1120103</v>
      </c>
      <c r="AD51" s="35">
        <v>1204614</v>
      </c>
      <c r="AE51" s="35">
        <v>1145688</v>
      </c>
      <c r="AF51" s="35">
        <v>1371433</v>
      </c>
      <c r="AJ51" s="35">
        <v>1400811</v>
      </c>
      <c r="AK51" s="35">
        <v>1728892</v>
      </c>
      <c r="AL51" s="35">
        <v>2839856</v>
      </c>
      <c r="AM51" s="35">
        <v>2570342</v>
      </c>
      <c r="AN51" s="35"/>
      <c r="AQ51" s="214">
        <v>1982672</v>
      </c>
      <c r="AR51" s="44"/>
      <c r="AS51" s="44"/>
      <c r="AT51" s="44"/>
    </row>
    <row r="52" spans="4:46" x14ac:dyDescent="0.25">
      <c r="D52" s="204"/>
      <c r="G52" s="30"/>
      <c r="H52" s="30"/>
      <c r="I52" s="30"/>
      <c r="K52" s="35"/>
      <c r="AK52" s="35"/>
      <c r="AM52" s="35"/>
      <c r="AN52" s="35"/>
      <c r="AQ52" s="204"/>
    </row>
    <row r="53" spans="4:46" x14ac:dyDescent="0.25">
      <c r="D53" s="204"/>
      <c r="G53" s="30"/>
      <c r="H53" s="30"/>
      <c r="I53" s="30"/>
      <c r="K53" s="35"/>
      <c r="AM53" s="35"/>
      <c r="AN53" s="35"/>
      <c r="AQ53" s="204"/>
    </row>
    <row r="54" spans="4:46" x14ac:dyDescent="0.25">
      <c r="D54" s="204"/>
      <c r="G54" s="30"/>
      <c r="H54" s="30"/>
      <c r="I54" s="30"/>
      <c r="AQ54" s="204"/>
    </row>
    <row r="55" spans="4:46" x14ac:dyDescent="0.25">
      <c r="D55" s="204" t="s">
        <v>151</v>
      </c>
      <c r="E55" s="39" t="s">
        <v>168</v>
      </c>
      <c r="F55" s="79"/>
      <c r="G55" s="40">
        <v>0.16440272509279538</v>
      </c>
      <c r="H55" s="40">
        <v>-2.8564238341358707E-2</v>
      </c>
      <c r="I55" s="119">
        <v>2.2730779219622632E-2</v>
      </c>
      <c r="J55" s="119">
        <v>0.23909237716162463</v>
      </c>
      <c r="K55" s="119">
        <v>0.26</v>
      </c>
      <c r="M55" s="35"/>
      <c r="O55" s="44"/>
      <c r="P55" s="44"/>
      <c r="Q55" s="44"/>
      <c r="R55" s="40">
        <v>-2.8564238341358707E-2</v>
      </c>
      <c r="V55" s="44"/>
      <c r="W55" s="40">
        <v>-0.13</v>
      </c>
      <c r="X55" s="40">
        <v>0.16</v>
      </c>
      <c r="Y55" s="119">
        <v>2.2730779219622632E-2</v>
      </c>
      <c r="AC55" s="40">
        <v>-0.42</v>
      </c>
      <c r="AD55" s="119">
        <v>-0.19</v>
      </c>
      <c r="AE55" s="119">
        <v>0.36</v>
      </c>
      <c r="AF55" s="119">
        <v>0.23909237716162463</v>
      </c>
      <c r="AJ55" s="119">
        <v>-0.02</v>
      </c>
      <c r="AK55" s="119">
        <v>0.24</v>
      </c>
      <c r="AL55" s="119">
        <v>0.43</v>
      </c>
      <c r="AM55" s="119">
        <v>0.26</v>
      </c>
      <c r="AN55" s="119"/>
      <c r="AQ55" s="119">
        <v>0.05</v>
      </c>
      <c r="AR55" s="44"/>
      <c r="AS55" s="44"/>
      <c r="AT55" s="44"/>
    </row>
    <row r="56" spans="4:46" x14ac:dyDescent="0.25">
      <c r="D56" s="204" t="s">
        <v>218</v>
      </c>
      <c r="E56" s="39" t="s">
        <v>168</v>
      </c>
      <c r="F56" s="79"/>
      <c r="G56" s="40">
        <v>0</v>
      </c>
      <c r="H56" s="40">
        <v>0</v>
      </c>
      <c r="I56" s="119">
        <v>2.2730779219622632E-2</v>
      </c>
      <c r="J56" s="119">
        <v>0.22506374271550031</v>
      </c>
      <c r="K56" s="119">
        <v>0.25</v>
      </c>
      <c r="M56" s="35"/>
      <c r="O56" s="44"/>
      <c r="P56" s="44"/>
      <c r="Q56" s="44"/>
      <c r="R56" s="40">
        <v>-2.8564238341358707E-2</v>
      </c>
      <c r="V56" s="44"/>
      <c r="W56" s="40">
        <v>-0.13</v>
      </c>
      <c r="X56" s="40">
        <v>0.16</v>
      </c>
      <c r="Y56" s="119">
        <v>2.2730779219622632E-2</v>
      </c>
      <c r="AC56" s="40">
        <v>-0.42</v>
      </c>
      <c r="AD56" s="119">
        <v>-0.19</v>
      </c>
      <c r="AE56" s="119">
        <v>0.34</v>
      </c>
      <c r="AF56" s="119">
        <v>0.22506374271550031</v>
      </c>
      <c r="AJ56" s="119">
        <v>-0.02</v>
      </c>
      <c r="AK56" s="119">
        <v>0.23</v>
      </c>
      <c r="AL56" s="119">
        <v>0.42</v>
      </c>
      <c r="AM56" s="119">
        <v>0.25</v>
      </c>
      <c r="AN56" s="119"/>
      <c r="AQ56" s="119">
        <v>0.05</v>
      </c>
      <c r="AR56" s="44"/>
      <c r="AS56" s="44"/>
      <c r="AT56" s="44"/>
    </row>
    <row r="57" spans="4:46" x14ac:dyDescent="0.25">
      <c r="D57" s="204" t="s">
        <v>217</v>
      </c>
      <c r="E57" s="39" t="s">
        <v>168</v>
      </c>
      <c r="F57" s="79"/>
      <c r="G57" s="40">
        <v>0.22556102664614855</v>
      </c>
      <c r="H57" s="40">
        <v>-3.6714036560093991E-2</v>
      </c>
      <c r="I57" s="119">
        <v>3.3589492426554332E-2</v>
      </c>
      <c r="J57" s="119">
        <v>0.37702841489367295</v>
      </c>
      <c r="K57" s="119">
        <v>0.47</v>
      </c>
      <c r="M57" s="35"/>
      <c r="O57" s="44"/>
      <c r="P57" s="44"/>
      <c r="Q57" s="44"/>
      <c r="R57" s="40">
        <v>-3.6714036560093991E-2</v>
      </c>
      <c r="V57" s="44"/>
      <c r="W57" s="40">
        <v>-0.17</v>
      </c>
      <c r="X57" s="40">
        <v>0.24</v>
      </c>
      <c r="Y57" s="119">
        <v>3.3589492426554332E-2</v>
      </c>
      <c r="AC57" s="40">
        <v>-0.49</v>
      </c>
      <c r="AD57" s="119">
        <v>-0.42</v>
      </c>
      <c r="AE57" s="119">
        <v>0.63</v>
      </c>
      <c r="AF57" s="119">
        <v>0.37702841489367295</v>
      </c>
      <c r="AJ57" s="119">
        <v>-0.02</v>
      </c>
      <c r="AK57" s="119">
        <v>0.41</v>
      </c>
      <c r="AL57" s="119">
        <v>0.93</v>
      </c>
      <c r="AM57" s="119">
        <v>0.47</v>
      </c>
      <c r="AN57" s="119"/>
      <c r="AQ57" s="119">
        <v>0.11</v>
      </c>
      <c r="AR57" s="44"/>
      <c r="AS57" s="44"/>
      <c r="AT57" s="44"/>
    </row>
    <row r="58" spans="4:46" x14ac:dyDescent="0.25">
      <c r="D58" s="204"/>
      <c r="F58" s="79"/>
      <c r="AQ58" s="204"/>
    </row>
    <row r="59" spans="4:46" x14ac:dyDescent="0.25">
      <c r="D59" s="204"/>
      <c r="F59" s="79"/>
    </row>
    <row r="60" spans="4:46" x14ac:dyDescent="0.25">
      <c r="D60" s="209" t="s">
        <v>179</v>
      </c>
      <c r="F60" s="75"/>
      <c r="G60" s="35"/>
      <c r="H60" s="35"/>
      <c r="I60" s="35"/>
      <c r="J60" s="35"/>
      <c r="K60" s="35"/>
      <c r="M60" s="35"/>
      <c r="N60" s="35"/>
      <c r="O60" s="35"/>
      <c r="P60" s="35"/>
      <c r="Q60" s="35"/>
      <c r="R60" s="35"/>
      <c r="S60" s="35"/>
      <c r="T60" s="35"/>
      <c r="U60" s="35"/>
      <c r="V60" s="35"/>
      <c r="W60" s="35"/>
      <c r="X60" s="35"/>
      <c r="Y60" s="35"/>
      <c r="Z60" s="35"/>
      <c r="AA60" s="35"/>
      <c r="AB60" s="35"/>
      <c r="AC60" s="35"/>
      <c r="AG60" s="35"/>
      <c r="AH60" s="35"/>
      <c r="AI60" s="35"/>
      <c r="AJ60" s="35"/>
    </row>
    <row r="61" spans="4:46" ht="55.2" x14ac:dyDescent="0.25">
      <c r="D61" s="208" t="s">
        <v>180</v>
      </c>
      <c r="F61" s="75"/>
      <c r="G61" s="35"/>
      <c r="H61" s="35"/>
      <c r="I61" s="35"/>
      <c r="J61" s="35"/>
      <c r="K61" s="35"/>
      <c r="M61" s="35"/>
      <c r="N61" s="35"/>
      <c r="O61" s="35"/>
      <c r="P61" s="35"/>
      <c r="Q61" s="35"/>
      <c r="R61" s="35"/>
      <c r="S61" s="35"/>
      <c r="T61" s="35"/>
      <c r="U61" s="35"/>
      <c r="V61" s="35"/>
      <c r="W61" s="35"/>
      <c r="X61" s="35"/>
      <c r="Y61" s="35"/>
      <c r="Z61" s="35"/>
      <c r="AA61" s="35"/>
      <c r="AB61" s="35"/>
      <c r="AC61" s="35"/>
      <c r="AG61" s="35"/>
      <c r="AH61" s="35"/>
      <c r="AI61" s="35"/>
      <c r="AJ61" s="35"/>
    </row>
    <row r="62" spans="4:46" ht="15.6" x14ac:dyDescent="0.25">
      <c r="D62" s="30" t="s">
        <v>197</v>
      </c>
      <c r="F62" s="75"/>
    </row>
    <row r="63" spans="4:46" x14ac:dyDescent="0.25">
      <c r="F63" s="78"/>
      <c r="R63" s="35"/>
    </row>
    <row r="64" spans="4:46" x14ac:dyDescent="0.25">
      <c r="F64" s="78"/>
    </row>
    <row r="65" spans="6:7" x14ac:dyDescent="0.25">
      <c r="F65" s="76"/>
      <c r="G65" s="37"/>
    </row>
  </sheetData>
  <mergeCells count="5">
    <mergeCell ref="O3:R3"/>
    <mergeCell ref="V3:Y3"/>
    <mergeCell ref="AC3:AF3"/>
    <mergeCell ref="AJ3:AM3"/>
    <mergeCell ref="AQ3:AT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46C21-421A-234D-86CB-4CAA327E4516}">
  <sheetPr>
    <tabColor rgb="FF002060"/>
  </sheetPr>
  <dimension ref="A1:AS119"/>
  <sheetViews>
    <sheetView showGridLines="0" zoomScaleNormal="100" workbookViewId="0">
      <pane xSplit="4" ySplit="5" topLeftCell="E6" activePane="bottomRight" state="frozen"/>
      <selection activeCell="AJ34" sqref="AJ34"/>
      <selection pane="topRight" activeCell="AJ34" sqref="AJ34"/>
      <selection pane="bottomLeft" activeCell="AJ34" sqref="AJ34"/>
      <selection pane="bottomRight"/>
    </sheetView>
  </sheetViews>
  <sheetFormatPr defaultColWidth="8.5546875" defaultRowHeight="14.4" x14ac:dyDescent="0.3"/>
  <cols>
    <col min="1" max="2" width="5.5546875" style="47" customWidth="1"/>
    <col min="3" max="3" width="13.21875" bestFit="1" customWidth="1"/>
    <col min="4" max="4" width="68.5546875" style="10" customWidth="1"/>
    <col min="5" max="5" width="14.21875" style="16" customWidth="1"/>
    <col min="6" max="8" width="15.5546875" style="10" customWidth="1"/>
    <col min="9" max="10" width="15.5546875" style="47" customWidth="1"/>
    <col min="11" max="11" width="5.5546875" style="47" customWidth="1"/>
    <col min="12" max="12" width="8.5546875" style="47" customWidth="1"/>
    <col min="13" max="13" width="5.5546875" style="47" customWidth="1"/>
    <col min="14" max="17" width="15.5546875" style="10" customWidth="1"/>
    <col min="18" max="18" width="5.5546875" style="47" customWidth="1"/>
    <col min="19" max="19" width="8.5546875" style="47" customWidth="1"/>
    <col min="20" max="20" width="5.5546875" style="47" customWidth="1"/>
    <col min="21" max="24" width="15.5546875" style="10" customWidth="1"/>
    <col min="25" max="25" width="5.5546875" style="47" customWidth="1"/>
    <col min="26" max="26" width="8.5546875" style="47" customWidth="1"/>
    <col min="27" max="27" width="5.5546875" style="47" customWidth="1"/>
    <col min="28" max="31" width="15.5546875" style="10" customWidth="1"/>
    <col min="32" max="32" width="5.5546875" style="47" customWidth="1"/>
    <col min="33" max="33" width="8.5546875" style="47" customWidth="1"/>
    <col min="34" max="34" width="5.5546875" style="47" customWidth="1"/>
    <col min="35" max="38" width="15.5546875" style="10" customWidth="1"/>
    <col min="39" max="41" width="8.5546875" style="10"/>
    <col min="42" max="42" width="12" style="10" customWidth="1"/>
    <col min="43" max="43" width="17" style="10" customWidth="1"/>
    <col min="44" max="44" width="14.77734375" style="10" customWidth="1"/>
    <col min="45" max="45" width="14.5546875" style="10" customWidth="1"/>
    <col min="46" max="16384" width="8.5546875" style="10"/>
  </cols>
  <sheetData>
    <row r="1" spans="1:45" ht="12.6" customHeight="1" x14ac:dyDescent="0.3"/>
    <row r="2" spans="1:45" s="24" customFormat="1" ht="42.6" x14ac:dyDescent="0.3">
      <c r="A2" s="104"/>
      <c r="B2" s="104"/>
      <c r="D2" s="102"/>
      <c r="E2" s="107"/>
      <c r="F2" s="102" t="s">
        <v>193</v>
      </c>
      <c r="G2" s="102" t="s">
        <v>193</v>
      </c>
      <c r="H2" s="102" t="s">
        <v>194</v>
      </c>
      <c r="I2" s="102" t="s">
        <v>194</v>
      </c>
      <c r="J2" s="102"/>
      <c r="K2" s="102"/>
      <c r="L2" s="102"/>
      <c r="M2" s="102"/>
      <c r="N2" s="102"/>
      <c r="O2" s="102" t="s">
        <v>193</v>
      </c>
      <c r="P2" s="102" t="s">
        <v>193</v>
      </c>
      <c r="Q2" s="102" t="s">
        <v>193</v>
      </c>
      <c r="R2" s="102"/>
      <c r="S2" s="102"/>
      <c r="T2" s="102"/>
      <c r="U2" s="102" t="s">
        <v>194</v>
      </c>
      <c r="V2" s="102" t="s">
        <v>194</v>
      </c>
      <c r="W2" s="102" t="s">
        <v>194</v>
      </c>
      <c r="X2" s="24" t="s">
        <v>195</v>
      </c>
      <c r="Y2" s="104"/>
      <c r="Z2" s="104"/>
      <c r="AA2" s="104"/>
      <c r="AB2" s="24" t="s">
        <v>195</v>
      </c>
      <c r="AC2" s="24" t="s">
        <v>195</v>
      </c>
      <c r="AD2" s="24" t="s">
        <v>195</v>
      </c>
      <c r="AE2" s="24" t="s">
        <v>195</v>
      </c>
      <c r="AF2" s="104"/>
      <c r="AG2" s="104"/>
      <c r="AH2" s="104"/>
    </row>
    <row r="3" spans="1:45" x14ac:dyDescent="0.3">
      <c r="D3" s="30"/>
      <c r="E3" s="55"/>
      <c r="F3" s="30"/>
      <c r="G3" s="30"/>
      <c r="H3" s="30"/>
      <c r="I3" s="30"/>
      <c r="J3" s="30"/>
      <c r="K3" s="30"/>
      <c r="L3" s="30"/>
      <c r="M3" s="30"/>
      <c r="N3" s="190">
        <v>2022</v>
      </c>
      <c r="O3" s="190"/>
      <c r="P3" s="190"/>
      <c r="Q3" s="190"/>
      <c r="R3" s="30"/>
      <c r="S3" s="30"/>
      <c r="T3" s="30"/>
      <c r="U3" s="190">
        <v>2023</v>
      </c>
      <c r="V3" s="190"/>
      <c r="W3" s="190"/>
      <c r="X3" s="190"/>
      <c r="AB3" s="191">
        <v>2024</v>
      </c>
      <c r="AC3" s="191"/>
      <c r="AD3" s="191"/>
      <c r="AE3" s="191"/>
      <c r="AI3" s="191">
        <v>2025</v>
      </c>
      <c r="AJ3" s="191"/>
      <c r="AK3" s="191"/>
      <c r="AL3" s="191"/>
      <c r="AP3" s="191">
        <v>2025</v>
      </c>
      <c r="AQ3" s="191"/>
      <c r="AR3" s="191"/>
      <c r="AS3" s="191"/>
    </row>
    <row r="4" spans="1:45" s="30" customFormat="1" ht="13.2" x14ac:dyDescent="0.25">
      <c r="D4" s="39" t="s">
        <v>167</v>
      </c>
      <c r="E4" s="55"/>
      <c r="N4" s="39"/>
      <c r="O4" s="39"/>
      <c r="P4" s="39"/>
      <c r="R4" s="73"/>
      <c r="S4" s="73"/>
      <c r="U4" s="39"/>
      <c r="V4" s="39"/>
      <c r="W4" s="39"/>
      <c r="Y4" s="73"/>
      <c r="Z4" s="73"/>
      <c r="AB4" s="39"/>
      <c r="AC4" s="39"/>
      <c r="AD4" s="39"/>
      <c r="AF4" s="73"/>
      <c r="AG4" s="73"/>
      <c r="AI4" s="39"/>
      <c r="AJ4" s="39"/>
      <c r="AK4" s="39"/>
    </row>
    <row r="5" spans="1:45" x14ac:dyDescent="0.3">
      <c r="D5" s="56" t="s">
        <v>172</v>
      </c>
      <c r="E5" s="46"/>
      <c r="F5" s="43">
        <v>2021</v>
      </c>
      <c r="G5" s="43">
        <v>2022</v>
      </c>
      <c r="H5" s="43">
        <v>2023</v>
      </c>
      <c r="I5" s="43">
        <v>2024</v>
      </c>
      <c r="J5" s="28">
        <v>2025</v>
      </c>
      <c r="K5" s="178"/>
      <c r="L5" s="30"/>
      <c r="M5" s="30"/>
      <c r="N5" s="43" t="s">
        <v>158</v>
      </c>
      <c r="O5" s="43" t="s">
        <v>159</v>
      </c>
      <c r="P5" s="43" t="s">
        <v>160</v>
      </c>
      <c r="Q5" s="43">
        <v>2022</v>
      </c>
      <c r="R5" s="39"/>
      <c r="S5" s="39"/>
      <c r="T5" s="39"/>
      <c r="U5" s="43" t="s">
        <v>146</v>
      </c>
      <c r="V5" s="43" t="s">
        <v>161</v>
      </c>
      <c r="W5" s="43" t="s">
        <v>162</v>
      </c>
      <c r="X5" s="43">
        <v>2023</v>
      </c>
      <c r="Y5" s="41"/>
      <c r="Z5" s="41"/>
      <c r="AA5" s="41"/>
      <c r="AB5" s="28" t="s">
        <v>163</v>
      </c>
      <c r="AC5" s="28" t="s">
        <v>164</v>
      </c>
      <c r="AD5" s="28" t="s">
        <v>165</v>
      </c>
      <c r="AE5" s="28">
        <v>2024</v>
      </c>
      <c r="AF5" s="41"/>
      <c r="AG5" s="41"/>
      <c r="AH5" s="41"/>
      <c r="AI5" s="28" t="s">
        <v>227</v>
      </c>
      <c r="AJ5" s="28" t="s">
        <v>228</v>
      </c>
      <c r="AK5" s="28" t="s">
        <v>229</v>
      </c>
      <c r="AL5" s="28">
        <v>2025</v>
      </c>
      <c r="AP5" s="28" t="s">
        <v>245</v>
      </c>
      <c r="AQ5" s="28" t="s">
        <v>266</v>
      </c>
      <c r="AR5" s="28" t="s">
        <v>267</v>
      </c>
      <c r="AS5" s="28">
        <v>2026</v>
      </c>
    </row>
    <row r="6" spans="1:45" x14ac:dyDescent="0.3">
      <c r="D6" s="108"/>
      <c r="E6" s="109"/>
      <c r="F6" s="30"/>
      <c r="G6" s="30"/>
      <c r="H6" s="110"/>
      <c r="I6" s="30"/>
      <c r="J6" s="10"/>
      <c r="K6" s="30"/>
      <c r="L6" s="30"/>
      <c r="M6" s="30"/>
      <c r="N6" s="30"/>
      <c r="O6" s="30"/>
      <c r="P6" s="30"/>
      <c r="Q6" s="30"/>
      <c r="R6" s="58"/>
      <c r="S6" s="58"/>
      <c r="T6" s="30"/>
      <c r="U6" s="30"/>
      <c r="V6" s="30"/>
      <c r="W6" s="30"/>
      <c r="X6" s="30"/>
      <c r="Y6" s="27"/>
      <c r="Z6" s="27"/>
      <c r="AF6" s="27"/>
      <c r="AG6" s="27"/>
    </row>
    <row r="7" spans="1:45" x14ac:dyDescent="0.3">
      <c r="D7" s="32" t="s">
        <v>0</v>
      </c>
      <c r="E7" s="30"/>
      <c r="F7" s="36">
        <f>SUM(F8:F13)</f>
        <v>2159121</v>
      </c>
      <c r="G7" s="36">
        <f>SUM(G8:G13)</f>
        <v>5394987</v>
      </c>
      <c r="H7" s="36">
        <v>9540560</v>
      </c>
      <c r="I7" s="36">
        <v>17206135</v>
      </c>
      <c r="J7" s="36">
        <v>20369240</v>
      </c>
      <c r="K7" s="30"/>
      <c r="L7" s="30"/>
      <c r="M7" s="30"/>
      <c r="N7" s="44"/>
      <c r="O7" s="36">
        <f>SUM(O8:O13)</f>
        <v>1009056.1267358554</v>
      </c>
      <c r="P7" s="36">
        <f>SUM(P8:P13)</f>
        <v>2358330.3473640024</v>
      </c>
      <c r="Q7" s="36">
        <f>SUM(Q8:Q13)</f>
        <v>5394987</v>
      </c>
      <c r="R7" s="30"/>
      <c r="S7" s="30"/>
      <c r="T7" s="30"/>
      <c r="U7" s="36">
        <f>SUM(U8:U13)</f>
        <v>1296442.448008413</v>
      </c>
      <c r="V7" s="36">
        <f>SUM(V8:V13)</f>
        <v>3110316</v>
      </c>
      <c r="W7" s="36">
        <f>SUM(W8:W13)</f>
        <v>4671988</v>
      </c>
      <c r="X7" s="36">
        <f>SUM(X8:X13)</f>
        <v>9540560</v>
      </c>
      <c r="Y7" s="10"/>
      <c r="Z7" s="10"/>
      <c r="AA7" s="10"/>
      <c r="AB7" s="36">
        <f>SUM(AB8:AB13)</f>
        <v>1852094</v>
      </c>
      <c r="AC7" s="36">
        <f>SUM(AC8:AC13)</f>
        <v>4926538</v>
      </c>
      <c r="AD7" s="36">
        <f>SUM(AD8:AD13)</f>
        <v>8585099</v>
      </c>
      <c r="AE7" s="36">
        <f>SUM(AE8:AE13)</f>
        <v>17206135</v>
      </c>
      <c r="AF7" s="10"/>
      <c r="AG7" s="10"/>
      <c r="AH7" s="10"/>
      <c r="AI7" s="36">
        <f>SUM(AI8:AI13)</f>
        <v>3140261</v>
      </c>
      <c r="AJ7" s="36">
        <f>SUM(AJ8:AJ13)</f>
        <v>6625406</v>
      </c>
      <c r="AK7" s="36">
        <f>SUM(AK8:AK13)</f>
        <v>10431327</v>
      </c>
      <c r="AL7" s="36">
        <v>20369240</v>
      </c>
      <c r="AP7" s="215">
        <v>2656689</v>
      </c>
      <c r="AQ7" s="44"/>
      <c r="AR7" s="44"/>
      <c r="AS7" s="44"/>
    </row>
    <row r="8" spans="1:45" x14ac:dyDescent="0.3">
      <c r="D8" s="33" t="s">
        <v>174</v>
      </c>
      <c r="E8" s="30"/>
      <c r="F8" s="111">
        <v>1782658</v>
      </c>
      <c r="G8" s="111">
        <v>4181166</v>
      </c>
      <c r="H8" s="111">
        <v>6299815</v>
      </c>
      <c r="I8" s="111">
        <v>8532078</v>
      </c>
      <c r="J8" s="166">
        <v>9358567</v>
      </c>
      <c r="K8" s="30"/>
      <c r="L8" s="30"/>
      <c r="M8" s="30"/>
      <c r="N8" s="44"/>
      <c r="O8" s="111">
        <v>676187.26191802393</v>
      </c>
      <c r="P8" s="111">
        <v>1855622.5183788452</v>
      </c>
      <c r="Q8" s="111">
        <v>4181166</v>
      </c>
      <c r="R8" s="30"/>
      <c r="S8" s="30"/>
      <c r="T8" s="30"/>
      <c r="U8" s="111">
        <v>931480.557352609</v>
      </c>
      <c r="V8" s="111">
        <v>2381066</v>
      </c>
      <c r="W8" s="111">
        <v>3291593</v>
      </c>
      <c r="X8" s="111">
        <v>6299815</v>
      </c>
      <c r="Y8" s="10"/>
      <c r="Z8" s="10"/>
      <c r="AA8" s="10"/>
      <c r="AB8" s="89">
        <v>1023463</v>
      </c>
      <c r="AC8" s="89">
        <v>2678140</v>
      </c>
      <c r="AD8" s="89">
        <v>4229075</v>
      </c>
      <c r="AE8" s="89">
        <v>8532078</v>
      </c>
      <c r="AF8" s="10"/>
      <c r="AG8" s="10"/>
      <c r="AH8" s="10"/>
      <c r="AI8" s="89">
        <v>1267088</v>
      </c>
      <c r="AJ8" s="166">
        <v>3060091</v>
      </c>
      <c r="AK8" s="166">
        <v>4996720</v>
      </c>
      <c r="AL8" s="166">
        <v>9358567</v>
      </c>
      <c r="AP8" s="216">
        <v>1059545</v>
      </c>
      <c r="AQ8" s="44"/>
      <c r="AR8" s="44"/>
      <c r="AS8" s="44"/>
    </row>
    <row r="9" spans="1:45" x14ac:dyDescent="0.3">
      <c r="D9" s="33" t="s">
        <v>176</v>
      </c>
      <c r="E9" s="30"/>
      <c r="F9" s="111">
        <v>79312</v>
      </c>
      <c r="G9" s="111">
        <v>724247</v>
      </c>
      <c r="H9" s="111">
        <v>1749626</v>
      </c>
      <c r="I9" s="111">
        <v>5474813</v>
      </c>
      <c r="J9" s="166">
        <v>6274768</v>
      </c>
      <c r="K9" s="30"/>
      <c r="L9" s="30"/>
      <c r="M9" s="30"/>
      <c r="N9" s="44"/>
      <c r="O9" s="111">
        <v>71805.55678464465</v>
      </c>
      <c r="P9" s="111">
        <v>157154.49661453842</v>
      </c>
      <c r="Q9" s="111">
        <v>724247</v>
      </c>
      <c r="R9" s="30"/>
      <c r="S9" s="30"/>
      <c r="T9" s="30"/>
      <c r="U9" s="111">
        <v>151281.723054295</v>
      </c>
      <c r="V9" s="111">
        <v>198156</v>
      </c>
      <c r="W9" s="111">
        <v>528423</v>
      </c>
      <c r="X9" s="111">
        <v>1749626</v>
      </c>
      <c r="Y9" s="10"/>
      <c r="Z9" s="10"/>
      <c r="AA9" s="10"/>
      <c r="AB9" s="89">
        <v>427762</v>
      </c>
      <c r="AC9" s="89">
        <v>1099379</v>
      </c>
      <c r="AD9" s="89">
        <v>2344001</v>
      </c>
      <c r="AE9" s="89">
        <v>5474813</v>
      </c>
      <c r="AF9" s="10"/>
      <c r="AG9" s="10"/>
      <c r="AH9" s="10"/>
      <c r="AI9" s="89">
        <v>641893</v>
      </c>
      <c r="AJ9" s="166">
        <v>1395000</v>
      </c>
      <c r="AK9" s="166">
        <v>2208410</v>
      </c>
      <c r="AL9" s="166">
        <v>6274768</v>
      </c>
      <c r="AP9" s="216">
        <v>338765</v>
      </c>
      <c r="AQ9" s="44"/>
      <c r="AR9" s="44"/>
      <c r="AS9" s="44"/>
    </row>
    <row r="10" spans="1:45" x14ac:dyDescent="0.3">
      <c r="D10" s="33" t="s">
        <v>127</v>
      </c>
      <c r="E10" s="30"/>
      <c r="F10" s="111">
        <v>271154</v>
      </c>
      <c r="G10" s="111">
        <v>452627</v>
      </c>
      <c r="H10" s="111">
        <v>1399761</v>
      </c>
      <c r="I10" s="111">
        <v>2825762</v>
      </c>
      <c r="J10" s="166">
        <v>4305522</v>
      </c>
      <c r="K10" s="30"/>
      <c r="L10" s="30"/>
      <c r="M10" s="30"/>
      <c r="N10" s="44"/>
      <c r="O10" s="111">
        <v>247827.90422318684</v>
      </c>
      <c r="P10" s="111">
        <v>326765.56477061822</v>
      </c>
      <c r="Q10" s="111">
        <v>452627</v>
      </c>
      <c r="R10" s="30"/>
      <c r="S10" s="30"/>
      <c r="T10" s="30"/>
      <c r="U10" s="111">
        <v>207127.49732150906</v>
      </c>
      <c r="V10" s="111">
        <v>500682</v>
      </c>
      <c r="W10" s="111">
        <v>804726</v>
      </c>
      <c r="X10" s="111">
        <v>1399761</v>
      </c>
      <c r="Y10" s="10"/>
      <c r="Z10" s="10"/>
      <c r="AA10" s="10"/>
      <c r="AB10" s="89">
        <v>379774</v>
      </c>
      <c r="AC10" s="89">
        <v>1040376</v>
      </c>
      <c r="AD10" s="89">
        <v>1793932</v>
      </c>
      <c r="AE10" s="89">
        <v>2825762</v>
      </c>
      <c r="AF10" s="10"/>
      <c r="AG10" s="10"/>
      <c r="AH10" s="10"/>
      <c r="AI10" s="89">
        <v>1144692</v>
      </c>
      <c r="AJ10" s="166">
        <v>1985545</v>
      </c>
      <c r="AK10" s="166">
        <v>2929206</v>
      </c>
      <c r="AL10" s="166">
        <v>4305522</v>
      </c>
      <c r="AP10" s="216">
        <v>1179071</v>
      </c>
      <c r="AQ10" s="44"/>
      <c r="AR10" s="44"/>
      <c r="AS10" s="44"/>
    </row>
    <row r="11" spans="1:45" x14ac:dyDescent="0.3">
      <c r="D11" s="33" t="s">
        <v>128</v>
      </c>
      <c r="E11" s="30"/>
      <c r="F11" s="111">
        <v>19728</v>
      </c>
      <c r="G11" s="111">
        <v>29089</v>
      </c>
      <c r="H11" s="111">
        <v>71746</v>
      </c>
      <c r="I11" s="111">
        <v>152458</v>
      </c>
      <c r="J11" s="166">
        <v>57626</v>
      </c>
      <c r="K11" s="30"/>
      <c r="L11" s="30"/>
      <c r="M11" s="30"/>
      <c r="N11" s="44"/>
      <c r="O11" s="111">
        <v>7534.5332899999994</v>
      </c>
      <c r="P11" s="111">
        <v>11851.89992</v>
      </c>
      <c r="Q11" s="111">
        <v>29089</v>
      </c>
      <c r="R11" s="30"/>
      <c r="S11" s="30"/>
      <c r="T11" s="30"/>
      <c r="U11" s="111">
        <v>5825.1622399999987</v>
      </c>
      <c r="V11" s="111">
        <v>21345</v>
      </c>
      <c r="W11" s="111">
        <v>36158</v>
      </c>
      <c r="X11" s="111">
        <v>71746</v>
      </c>
      <c r="Y11" s="10"/>
      <c r="Z11" s="10"/>
      <c r="AA11" s="10"/>
      <c r="AB11" s="89">
        <v>12179</v>
      </c>
      <c r="AC11" s="89">
        <v>41655</v>
      </c>
      <c r="AD11" s="89">
        <v>72153</v>
      </c>
      <c r="AE11" s="89">
        <v>152458</v>
      </c>
      <c r="AF11" s="10"/>
      <c r="AG11" s="10"/>
      <c r="AH11" s="10"/>
      <c r="AI11" s="89">
        <v>7140</v>
      </c>
      <c r="AJ11" s="166">
        <v>21253</v>
      </c>
      <c r="AK11" s="166">
        <v>35154</v>
      </c>
      <c r="AL11" s="166">
        <v>57626</v>
      </c>
      <c r="AP11" s="216">
        <v>2936</v>
      </c>
      <c r="AQ11" s="44"/>
      <c r="AR11" s="44"/>
      <c r="AS11" s="44"/>
    </row>
    <row r="12" spans="1:45" x14ac:dyDescent="0.3">
      <c r="D12" s="33" t="s">
        <v>206</v>
      </c>
      <c r="E12" s="30"/>
      <c r="F12" s="111">
        <v>0</v>
      </c>
      <c r="G12" s="111">
        <v>0</v>
      </c>
      <c r="H12" s="111">
        <v>0</v>
      </c>
      <c r="I12" s="111">
        <v>190093</v>
      </c>
      <c r="J12" s="166">
        <v>294379</v>
      </c>
      <c r="K12" s="30"/>
      <c r="L12" s="30"/>
      <c r="M12" s="30"/>
      <c r="N12" s="44"/>
      <c r="O12" s="111">
        <v>0</v>
      </c>
      <c r="P12" s="111">
        <v>0</v>
      </c>
      <c r="Q12" s="111">
        <v>0</v>
      </c>
      <c r="R12" s="30"/>
      <c r="S12" s="30"/>
      <c r="T12" s="30"/>
      <c r="U12" s="111">
        <v>0</v>
      </c>
      <c r="V12" s="111">
        <v>0</v>
      </c>
      <c r="W12" s="111">
        <v>0</v>
      </c>
      <c r="X12" s="111">
        <v>0</v>
      </c>
      <c r="Y12" s="10"/>
      <c r="Z12" s="10"/>
      <c r="AA12" s="10"/>
      <c r="AB12" s="89">
        <v>0</v>
      </c>
      <c r="AC12" s="89">
        <v>48824</v>
      </c>
      <c r="AD12" s="89">
        <v>127761</v>
      </c>
      <c r="AE12" s="89">
        <v>190093</v>
      </c>
      <c r="AF12" s="10"/>
      <c r="AG12" s="10"/>
      <c r="AH12" s="10"/>
      <c r="AI12" s="89">
        <v>72661</v>
      </c>
      <c r="AJ12" s="166">
        <v>146210</v>
      </c>
      <c r="AK12" s="166">
        <v>219258</v>
      </c>
      <c r="AL12" s="166">
        <v>294379</v>
      </c>
      <c r="AP12" s="216">
        <v>67953</v>
      </c>
      <c r="AQ12" s="44"/>
      <c r="AR12" s="44"/>
      <c r="AS12" s="44"/>
    </row>
    <row r="13" spans="1:45" x14ac:dyDescent="0.3">
      <c r="D13" s="33" t="s">
        <v>75</v>
      </c>
      <c r="E13" s="30"/>
      <c r="F13" s="111">
        <v>6269</v>
      </c>
      <c r="G13" s="111">
        <v>7858</v>
      </c>
      <c r="H13" s="111">
        <v>19612</v>
      </c>
      <c r="I13" s="111">
        <v>30931</v>
      </c>
      <c r="J13" s="166">
        <v>78378</v>
      </c>
      <c r="K13" s="30"/>
      <c r="L13" s="30"/>
      <c r="M13" s="30"/>
      <c r="N13" s="44"/>
      <c r="O13" s="111">
        <v>5700.8705199999968</v>
      </c>
      <c r="P13" s="111">
        <v>6935.8676799999957</v>
      </c>
      <c r="Q13" s="111">
        <v>7858</v>
      </c>
      <c r="R13" s="30"/>
      <c r="S13" s="30"/>
      <c r="T13" s="30"/>
      <c r="U13" s="111">
        <v>727.50803999999937</v>
      </c>
      <c r="V13" s="111">
        <v>9067</v>
      </c>
      <c r="W13" s="111">
        <v>11088</v>
      </c>
      <c r="X13" s="111">
        <v>19612</v>
      </c>
      <c r="Y13" s="10"/>
      <c r="Z13" s="10"/>
      <c r="AA13" s="10"/>
      <c r="AB13" s="89">
        <v>8916</v>
      </c>
      <c r="AC13" s="89">
        <v>18164</v>
      </c>
      <c r="AD13" s="89">
        <v>18177</v>
      </c>
      <c r="AE13" s="89">
        <v>30931</v>
      </c>
      <c r="AF13" s="10"/>
      <c r="AG13" s="10"/>
      <c r="AH13" s="10"/>
      <c r="AI13" s="89">
        <v>6787</v>
      </c>
      <c r="AJ13" s="166">
        <v>17307</v>
      </c>
      <c r="AK13" s="166">
        <v>42579</v>
      </c>
      <c r="AL13" s="166">
        <v>78378</v>
      </c>
      <c r="AP13" s="216">
        <v>8419</v>
      </c>
      <c r="AQ13" s="44"/>
      <c r="AR13" s="44"/>
      <c r="AS13" s="44"/>
    </row>
    <row r="14" spans="1:45" x14ac:dyDescent="0.3">
      <c r="D14" s="30"/>
      <c r="E14" s="30"/>
      <c r="F14" s="30"/>
      <c r="G14" s="30"/>
      <c r="H14" s="30"/>
      <c r="I14" s="30"/>
      <c r="J14" s="167"/>
      <c r="K14" s="30"/>
      <c r="L14" s="30"/>
      <c r="M14" s="30"/>
      <c r="N14" s="30"/>
      <c r="O14" s="30"/>
      <c r="P14" s="30"/>
      <c r="Q14" s="30"/>
      <c r="R14" s="30"/>
      <c r="S14" s="30"/>
      <c r="T14" s="30"/>
      <c r="U14" s="30"/>
      <c r="V14" s="30"/>
      <c r="W14" s="30"/>
      <c r="X14" s="30"/>
      <c r="Y14" s="10"/>
      <c r="Z14" s="10"/>
      <c r="AA14" s="10"/>
      <c r="AF14" s="10"/>
      <c r="AG14" s="10"/>
      <c r="AH14" s="10"/>
      <c r="AJ14" s="167"/>
      <c r="AK14" s="167"/>
      <c r="AL14" s="167"/>
      <c r="AP14" s="217"/>
      <c r="AQ14" s="30"/>
      <c r="AR14" s="30"/>
      <c r="AS14" s="30"/>
    </row>
    <row r="15" spans="1:45" x14ac:dyDescent="0.3">
      <c r="D15" s="59" t="s">
        <v>1</v>
      </c>
      <c r="E15" s="55"/>
      <c r="F15" s="36">
        <f>SUM(F16:F21)</f>
        <v>-434172.98813526001</v>
      </c>
      <c r="G15" s="36">
        <f>SUM(G16:G21)</f>
        <v>-922019.66649765661</v>
      </c>
      <c r="H15" s="36">
        <v>-2584086</v>
      </c>
      <c r="I15" s="36">
        <v>-6020310</v>
      </c>
      <c r="J15" s="36">
        <v>-7865360</v>
      </c>
      <c r="K15" s="30"/>
      <c r="L15" s="30"/>
      <c r="M15" s="30"/>
      <c r="N15" s="44"/>
      <c r="O15" s="36">
        <f>SUM(O16:O21)</f>
        <v>-314685.07755241473</v>
      </c>
      <c r="P15" s="36">
        <f>SUM(P16:P21)</f>
        <v>-546305.1199358278</v>
      </c>
      <c r="Q15" s="36">
        <f>SUM(Q16:Q21)</f>
        <v>-922019.66649765661</v>
      </c>
      <c r="R15" s="30"/>
      <c r="S15" s="30"/>
      <c r="T15" s="30"/>
      <c r="U15" s="36">
        <f>SUM(U16:U27)</f>
        <v>-404393</v>
      </c>
      <c r="V15" s="36">
        <f>SUM(V16:V27)</f>
        <v>-924006</v>
      </c>
      <c r="W15" s="36">
        <f>SUM(W16:W27)</f>
        <v>-1714548</v>
      </c>
      <c r="X15" s="36">
        <f>SUM(X16:X27)</f>
        <v>-2584086</v>
      </c>
      <c r="AB15" s="36">
        <f>SUM(AB16:AB27)</f>
        <v>-969008</v>
      </c>
      <c r="AC15" s="36">
        <f>SUM(AC16:AC27)</f>
        <v>-2186310</v>
      </c>
      <c r="AD15" s="36">
        <f>SUM(AD16:AD27)</f>
        <v>-3748292</v>
      </c>
      <c r="AE15" s="36">
        <f>SUM(AE16:AE27)</f>
        <v>-6020310</v>
      </c>
      <c r="AI15" s="36">
        <f>SUM(AI16:AI27)</f>
        <v>-1598870</v>
      </c>
      <c r="AJ15" s="36">
        <f>SUM(AJ16:AJ27)</f>
        <v>-3610629</v>
      </c>
      <c r="AK15" s="36">
        <v>-5728211</v>
      </c>
      <c r="AL15" s="36">
        <v>-7865360</v>
      </c>
      <c r="AP15" s="218">
        <v>-2115785</v>
      </c>
      <c r="AQ15" s="44"/>
      <c r="AR15" s="44"/>
      <c r="AS15" s="44"/>
    </row>
    <row r="16" spans="1:45" x14ac:dyDescent="0.3">
      <c r="D16" s="146" t="s">
        <v>173</v>
      </c>
      <c r="E16" s="55"/>
      <c r="F16" s="111">
        <v>-293433.28943466843</v>
      </c>
      <c r="G16" s="111">
        <v>-700166.08818840329</v>
      </c>
      <c r="H16" s="111">
        <v>-2047626</v>
      </c>
      <c r="I16" s="111">
        <v>-3867628</v>
      </c>
      <c r="J16" s="166">
        <v>-4967658</v>
      </c>
      <c r="K16" s="30"/>
      <c r="L16" s="30"/>
      <c r="M16" s="30"/>
      <c r="N16" s="44"/>
      <c r="O16" s="111">
        <v>-223066.43306494114</v>
      </c>
      <c r="P16" s="111">
        <v>-401225.01144495729</v>
      </c>
      <c r="Q16" s="111">
        <v>-700166.08818840329</v>
      </c>
      <c r="R16" s="30"/>
      <c r="S16" s="30"/>
      <c r="T16" s="30"/>
      <c r="U16" s="111">
        <v>-305237</v>
      </c>
      <c r="V16" s="111">
        <v>-711071</v>
      </c>
      <c r="W16" s="111">
        <v>-1365940</v>
      </c>
      <c r="X16" s="111">
        <v>-2047626</v>
      </c>
      <c r="Y16" s="10"/>
      <c r="Z16" s="10"/>
      <c r="AA16" s="10"/>
      <c r="AB16" s="89">
        <v>-759594</v>
      </c>
      <c r="AC16" s="89">
        <v>-1640962</v>
      </c>
      <c r="AD16" s="89">
        <v>-2593804</v>
      </c>
      <c r="AE16" s="89">
        <v>-3867628</v>
      </c>
      <c r="AF16" s="10"/>
      <c r="AG16" s="10"/>
      <c r="AH16" s="10"/>
      <c r="AI16" s="89">
        <v>-1076284</v>
      </c>
      <c r="AJ16" s="166">
        <v>-2434835</v>
      </c>
      <c r="AK16" s="166">
        <v>-3807679</v>
      </c>
      <c r="AL16" s="166">
        <v>-4967658</v>
      </c>
      <c r="AP16" s="211">
        <v>-1391191</v>
      </c>
      <c r="AQ16" s="44"/>
      <c r="AR16" s="44"/>
      <c r="AS16" s="44"/>
    </row>
    <row r="17" spans="4:45" x14ac:dyDescent="0.3">
      <c r="D17" s="146" t="s">
        <v>220</v>
      </c>
      <c r="E17" s="55"/>
      <c r="F17" s="111">
        <v>0</v>
      </c>
      <c r="G17" s="111">
        <v>0</v>
      </c>
      <c r="H17" s="111">
        <v>0</v>
      </c>
      <c r="I17" s="111">
        <v>-192083</v>
      </c>
      <c r="J17" s="166">
        <v>-155517</v>
      </c>
      <c r="K17" s="30"/>
      <c r="L17" s="30"/>
      <c r="M17" s="30"/>
      <c r="N17" s="44"/>
      <c r="O17" s="111">
        <v>0</v>
      </c>
      <c r="P17" s="111">
        <v>0</v>
      </c>
      <c r="Q17" s="111">
        <v>0</v>
      </c>
      <c r="R17" s="30"/>
      <c r="S17" s="30"/>
      <c r="T17" s="30"/>
      <c r="U17" s="111">
        <v>0</v>
      </c>
      <c r="V17" s="111">
        <v>0</v>
      </c>
      <c r="W17" s="111">
        <v>0</v>
      </c>
      <c r="X17" s="111">
        <v>0</v>
      </c>
      <c r="Y17" s="10"/>
      <c r="Z17" s="10"/>
      <c r="AA17" s="10"/>
      <c r="AB17" s="89">
        <v>0</v>
      </c>
      <c r="AC17" s="89">
        <v>0</v>
      </c>
      <c r="AD17" s="89">
        <v>-192235</v>
      </c>
      <c r="AE17" s="89">
        <v>-192083</v>
      </c>
      <c r="AF17" s="10"/>
      <c r="AG17" s="10"/>
      <c r="AH17" s="10"/>
      <c r="AI17" s="89">
        <v>-31679</v>
      </c>
      <c r="AJ17" s="166">
        <v>3724</v>
      </c>
      <c r="AK17" s="166">
        <v>-125390</v>
      </c>
      <c r="AL17" s="166">
        <v>-155517</v>
      </c>
      <c r="AP17" s="211">
        <v>-27358</v>
      </c>
      <c r="AQ17" s="44"/>
      <c r="AR17" s="44"/>
      <c r="AS17" s="44"/>
    </row>
    <row r="18" spans="4:45" x14ac:dyDescent="0.3">
      <c r="D18" s="146" t="s">
        <v>62</v>
      </c>
      <c r="E18" s="55"/>
      <c r="F18" s="111">
        <v>-116490.55408059154</v>
      </c>
      <c r="G18" s="111">
        <v>-182777.69849925337</v>
      </c>
      <c r="H18" s="111">
        <v>-177605</v>
      </c>
      <c r="I18" s="111">
        <v>-1089829</v>
      </c>
      <c r="J18" s="166">
        <v>-1547244</v>
      </c>
      <c r="K18" s="30"/>
      <c r="L18" s="30"/>
      <c r="M18" s="30"/>
      <c r="N18" s="44"/>
      <c r="O18" s="111">
        <v>-81570.299537473576</v>
      </c>
      <c r="P18" s="111">
        <v>-127906.3036508705</v>
      </c>
      <c r="Q18" s="111">
        <v>-182777.69849925337</v>
      </c>
      <c r="R18" s="30"/>
      <c r="S18" s="30"/>
      <c r="T18" s="30"/>
      <c r="U18" s="111">
        <v>-36569</v>
      </c>
      <c r="V18" s="111">
        <v>-73552</v>
      </c>
      <c r="W18" s="111">
        <v>-121617</v>
      </c>
      <c r="X18" s="111">
        <v>-177605</v>
      </c>
      <c r="Y18" s="10"/>
      <c r="Z18" s="10"/>
      <c r="AA18" s="10"/>
      <c r="AB18" s="89">
        <v>-88364</v>
      </c>
      <c r="AC18" s="89">
        <v>-262822</v>
      </c>
      <c r="AD18" s="89">
        <v>-492493</v>
      </c>
      <c r="AE18" s="89">
        <v>-1089829</v>
      </c>
      <c r="AF18" s="10"/>
      <c r="AG18" s="10"/>
      <c r="AH18" s="10"/>
      <c r="AI18" s="89">
        <v>-288969</v>
      </c>
      <c r="AJ18" s="166">
        <v>-691681</v>
      </c>
      <c r="AK18" s="166">
        <v>-1063396</v>
      </c>
      <c r="AL18" s="166">
        <v>-1547244</v>
      </c>
      <c r="AP18" s="211">
        <v>-396336</v>
      </c>
      <c r="AQ18" s="44"/>
      <c r="AR18" s="44"/>
      <c r="AS18" s="44"/>
    </row>
    <row r="19" spans="4:45" x14ac:dyDescent="0.3">
      <c r="D19" s="146" t="s">
        <v>64</v>
      </c>
      <c r="E19" s="55"/>
      <c r="F19" s="111">
        <v>-6983.9845600000008</v>
      </c>
      <c r="G19" s="111">
        <v>-8664.457819999996</v>
      </c>
      <c r="H19" s="111">
        <v>-128752</v>
      </c>
      <c r="I19" s="111">
        <v>-153768</v>
      </c>
      <c r="J19" s="166">
        <v>-128065</v>
      </c>
      <c r="K19" s="30"/>
      <c r="L19" s="30"/>
      <c r="M19" s="30"/>
      <c r="N19" s="44"/>
      <c r="O19" s="111">
        <v>-2794.4179499999996</v>
      </c>
      <c r="P19" s="111">
        <v>-4973.6378399999976</v>
      </c>
      <c r="Q19" s="111">
        <v>-8664.457819999996</v>
      </c>
      <c r="R19" s="30"/>
      <c r="S19" s="30"/>
      <c r="T19" s="30"/>
      <c r="U19" s="111">
        <v>-24654</v>
      </c>
      <c r="V19" s="111">
        <v>-43452</v>
      </c>
      <c r="W19" s="111">
        <v>-72278</v>
      </c>
      <c r="X19" s="111">
        <v>-128752</v>
      </c>
      <c r="Y19" s="10"/>
      <c r="Z19" s="10"/>
      <c r="AA19" s="10"/>
      <c r="AB19" s="89">
        <v>-19856</v>
      </c>
      <c r="AC19" s="89">
        <v>-43674</v>
      </c>
      <c r="AD19" s="89">
        <v>-59259</v>
      </c>
      <c r="AE19" s="89">
        <v>-153768</v>
      </c>
      <c r="AF19" s="10"/>
      <c r="AG19" s="10"/>
      <c r="AH19" s="10"/>
      <c r="AI19" s="89">
        <v>-9955</v>
      </c>
      <c r="AJ19" s="166">
        <v>-19133</v>
      </c>
      <c r="AK19" s="166">
        <v>-26003</v>
      </c>
      <c r="AL19" s="166">
        <v>-128065</v>
      </c>
      <c r="AP19" s="211">
        <v>-3199</v>
      </c>
      <c r="AQ19" s="44"/>
      <c r="AR19" s="44"/>
      <c r="AS19" s="44"/>
    </row>
    <row r="20" spans="4:45" x14ac:dyDescent="0.3">
      <c r="D20" s="146" t="s">
        <v>65</v>
      </c>
      <c r="E20" s="55"/>
      <c r="F20" s="111"/>
      <c r="G20" s="111"/>
      <c r="H20" s="111">
        <v>-52572</v>
      </c>
      <c r="I20" s="111">
        <v>-88325</v>
      </c>
      <c r="J20" s="166">
        <v>-305002</v>
      </c>
      <c r="K20" s="30"/>
      <c r="L20" s="30"/>
      <c r="M20" s="30"/>
      <c r="N20" s="44"/>
      <c r="O20" s="111"/>
      <c r="P20" s="111"/>
      <c r="Q20" s="111"/>
      <c r="R20" s="30"/>
      <c r="S20" s="30"/>
      <c r="T20" s="30"/>
      <c r="U20" s="111">
        <v>-12169</v>
      </c>
      <c r="V20" s="111">
        <v>-26009</v>
      </c>
      <c r="W20" s="111">
        <v>-44634</v>
      </c>
      <c r="X20" s="111">
        <v>-52572</v>
      </c>
      <c r="Y20" s="10"/>
      <c r="Z20" s="10"/>
      <c r="AA20" s="10"/>
      <c r="AB20" s="89">
        <v>-36600</v>
      </c>
      <c r="AC20" s="89">
        <v>-45472</v>
      </c>
      <c r="AD20" s="89">
        <v>-68658</v>
      </c>
      <c r="AE20" s="89">
        <v>-88325</v>
      </c>
      <c r="AF20" s="10"/>
      <c r="AG20" s="10"/>
      <c r="AH20" s="10"/>
      <c r="AI20" s="89">
        <v>-77720</v>
      </c>
      <c r="AJ20" s="166">
        <v>-171306</v>
      </c>
      <c r="AK20" s="166">
        <v>-252424</v>
      </c>
      <c r="AL20" s="166">
        <v>-305002</v>
      </c>
      <c r="AP20" s="211">
        <v>-85411</v>
      </c>
      <c r="AQ20" s="44"/>
      <c r="AR20" s="44"/>
      <c r="AS20" s="44"/>
    </row>
    <row r="21" spans="4:45" x14ac:dyDescent="0.3">
      <c r="D21" s="146" t="s">
        <v>66</v>
      </c>
      <c r="E21" s="55"/>
      <c r="F21" s="111">
        <v>-17265.160060000002</v>
      </c>
      <c r="G21" s="111">
        <v>-30411.421990000003</v>
      </c>
      <c r="H21" s="111">
        <v>-122955</v>
      </c>
      <c r="I21" s="111">
        <v>-258496</v>
      </c>
      <c r="J21" s="166">
        <v>-276549</v>
      </c>
      <c r="K21" s="30"/>
      <c r="L21" s="30"/>
      <c r="M21" s="30"/>
      <c r="N21" s="44"/>
      <c r="O21" s="111">
        <v>-7253.9269999999997</v>
      </c>
      <c r="P21" s="111">
        <v>-12200.166999999999</v>
      </c>
      <c r="Q21" s="111">
        <v>-30411.421990000003</v>
      </c>
      <c r="R21" s="30"/>
      <c r="S21" s="30"/>
      <c r="T21" s="30"/>
      <c r="U21" s="111">
        <v>-11968</v>
      </c>
      <c r="V21" s="111">
        <v>-34684</v>
      </c>
      <c r="W21" s="111">
        <v>-56191</v>
      </c>
      <c r="X21" s="111">
        <v>-122955</v>
      </c>
      <c r="Y21" s="10"/>
      <c r="Z21" s="10"/>
      <c r="AA21" s="10"/>
      <c r="AB21" s="89">
        <v>-35997</v>
      </c>
      <c r="AC21" s="89">
        <v>-58756</v>
      </c>
      <c r="AD21" s="89">
        <v>-125998</v>
      </c>
      <c r="AE21" s="89">
        <v>-258496</v>
      </c>
      <c r="AF21" s="10"/>
      <c r="AG21" s="10"/>
      <c r="AH21" s="10"/>
      <c r="AI21" s="89">
        <v>-34339</v>
      </c>
      <c r="AJ21" s="166">
        <v>-107075</v>
      </c>
      <c r="AK21" s="166">
        <v>-134600</v>
      </c>
      <c r="AL21" s="166">
        <v>-276549</v>
      </c>
      <c r="AP21" s="211">
        <v>-39314</v>
      </c>
      <c r="AQ21" s="44"/>
      <c r="AR21" s="44"/>
      <c r="AS21" s="44"/>
    </row>
    <row r="22" spans="4:45" x14ac:dyDescent="0.3">
      <c r="D22" s="146" t="s">
        <v>67</v>
      </c>
      <c r="E22" s="55"/>
      <c r="F22" s="111"/>
      <c r="G22" s="111"/>
      <c r="H22" s="111">
        <v>-14032</v>
      </c>
      <c r="I22" s="111">
        <v>-35391</v>
      </c>
      <c r="J22" s="166">
        <v>-30860</v>
      </c>
      <c r="K22" s="30"/>
      <c r="L22" s="30"/>
      <c r="M22" s="30"/>
      <c r="N22" s="44"/>
      <c r="O22" s="111"/>
      <c r="P22" s="111"/>
      <c r="Q22" s="111"/>
      <c r="R22" s="30"/>
      <c r="S22" s="30"/>
      <c r="T22" s="30"/>
      <c r="U22" s="111">
        <v>-2996</v>
      </c>
      <c r="V22" s="111">
        <v>-10142</v>
      </c>
      <c r="W22" s="111">
        <v>-10373</v>
      </c>
      <c r="X22" s="111">
        <v>-14032</v>
      </c>
      <c r="Y22" s="10"/>
      <c r="Z22" s="10"/>
      <c r="AA22" s="10"/>
      <c r="AB22" s="89">
        <v>-4049</v>
      </c>
      <c r="AC22" s="89">
        <v>-21779</v>
      </c>
      <c r="AD22" s="89">
        <v>-25266</v>
      </c>
      <c r="AE22" s="89">
        <v>-35391</v>
      </c>
      <c r="AF22" s="10"/>
      <c r="AG22" s="10"/>
      <c r="AH22" s="10"/>
      <c r="AI22" s="89">
        <v>-6713</v>
      </c>
      <c r="AJ22" s="166">
        <v>-14826</v>
      </c>
      <c r="AK22" s="166">
        <v>-25712</v>
      </c>
      <c r="AL22" s="166">
        <v>-30860</v>
      </c>
      <c r="AP22" s="211">
        <v>-3538</v>
      </c>
      <c r="AQ22" s="44"/>
      <c r="AR22" s="44"/>
      <c r="AS22" s="44"/>
    </row>
    <row r="23" spans="4:45" x14ac:dyDescent="0.3">
      <c r="D23" s="146" t="s">
        <v>68</v>
      </c>
      <c r="E23" s="55"/>
      <c r="F23" s="111"/>
      <c r="G23" s="111"/>
      <c r="H23" s="111">
        <v>-29983</v>
      </c>
      <c r="I23" s="111">
        <v>-76327</v>
      </c>
      <c r="J23" s="166">
        <v>-180453</v>
      </c>
      <c r="K23" s="30"/>
      <c r="L23" s="30"/>
      <c r="M23" s="30"/>
      <c r="N23" s="44"/>
      <c r="O23" s="111"/>
      <c r="P23" s="111"/>
      <c r="Q23" s="111"/>
      <c r="R23" s="30"/>
      <c r="S23" s="30"/>
      <c r="T23" s="30"/>
      <c r="U23" s="111">
        <v>-6158</v>
      </c>
      <c r="V23" s="111">
        <v>-14485</v>
      </c>
      <c r="W23" s="111">
        <v>-25981</v>
      </c>
      <c r="X23" s="111">
        <v>-29983</v>
      </c>
      <c r="Y23" s="10"/>
      <c r="Z23" s="10"/>
      <c r="AA23" s="10"/>
      <c r="AB23" s="89">
        <v>-3202</v>
      </c>
      <c r="AC23" s="89">
        <v>-32712</v>
      </c>
      <c r="AD23" s="89">
        <v>-58809</v>
      </c>
      <c r="AE23" s="89">
        <v>-76327</v>
      </c>
      <c r="AF23" s="10"/>
      <c r="AG23" s="10"/>
      <c r="AH23" s="10"/>
      <c r="AI23" s="89">
        <v>-36225</v>
      </c>
      <c r="AJ23" s="166">
        <v>-77144</v>
      </c>
      <c r="AK23" s="166">
        <v>-127917</v>
      </c>
      <c r="AL23" s="166">
        <v>-180453</v>
      </c>
      <c r="AP23" s="211">
        <v>-80639</v>
      </c>
      <c r="AQ23" s="44"/>
      <c r="AR23" s="44"/>
      <c r="AS23" s="44"/>
    </row>
    <row r="24" spans="4:45" x14ac:dyDescent="0.3">
      <c r="D24" s="146" t="s">
        <v>207</v>
      </c>
      <c r="E24" s="55"/>
      <c r="F24" s="111"/>
      <c r="G24" s="111"/>
      <c r="H24" s="111">
        <v>0</v>
      </c>
      <c r="I24" s="111">
        <v>-13938</v>
      </c>
      <c r="J24" s="166">
        <v>-10660</v>
      </c>
      <c r="K24" s="30"/>
      <c r="L24" s="30"/>
      <c r="M24" s="30"/>
      <c r="N24" s="44"/>
      <c r="O24" s="111"/>
      <c r="P24" s="111"/>
      <c r="Q24" s="111"/>
      <c r="R24" s="30"/>
      <c r="S24" s="30"/>
      <c r="T24" s="30"/>
      <c r="U24" s="111">
        <v>0</v>
      </c>
      <c r="V24" s="111">
        <v>0</v>
      </c>
      <c r="W24" s="111">
        <v>0</v>
      </c>
      <c r="X24" s="111">
        <v>0</v>
      </c>
      <c r="Y24" s="10"/>
      <c r="Z24" s="10"/>
      <c r="AA24" s="10"/>
      <c r="AB24" s="89">
        <v>-588</v>
      </c>
      <c r="AC24" s="89">
        <v>-2084</v>
      </c>
      <c r="AD24" s="89">
        <v>-6357</v>
      </c>
      <c r="AE24" s="89">
        <v>-13938</v>
      </c>
      <c r="AF24" s="10"/>
      <c r="AG24" s="10"/>
      <c r="AH24" s="10"/>
      <c r="AI24" s="89">
        <v>-3568</v>
      </c>
      <c r="AJ24" s="166">
        <v>-5936</v>
      </c>
      <c r="AK24" s="166">
        <v>-8305</v>
      </c>
      <c r="AL24" s="166">
        <v>-10660</v>
      </c>
      <c r="AP24" s="211">
        <v>-1131</v>
      </c>
      <c r="AQ24" s="44"/>
      <c r="AR24" s="44"/>
      <c r="AS24" s="44"/>
    </row>
    <row r="25" spans="4:45" x14ac:dyDescent="0.3">
      <c r="D25" s="146" t="s">
        <v>69</v>
      </c>
      <c r="E25" s="55"/>
      <c r="F25" s="111"/>
      <c r="G25" s="111"/>
      <c r="H25" s="111">
        <v>-8715</v>
      </c>
      <c r="I25" s="111">
        <v>-25345</v>
      </c>
      <c r="J25" s="166">
        <v>-6011</v>
      </c>
      <c r="K25" s="30"/>
      <c r="L25" s="30"/>
      <c r="M25" s="30"/>
      <c r="N25" s="44"/>
      <c r="O25" s="111"/>
      <c r="P25" s="111"/>
      <c r="Q25" s="111"/>
      <c r="R25" s="30"/>
      <c r="S25" s="30"/>
      <c r="T25" s="30"/>
      <c r="U25" s="111">
        <v>-1055</v>
      </c>
      <c r="V25" s="111">
        <v>-2661</v>
      </c>
      <c r="W25" s="111">
        <v>-5274</v>
      </c>
      <c r="X25" s="111">
        <v>-8715</v>
      </c>
      <c r="Y25" s="10"/>
      <c r="Z25" s="10"/>
      <c r="AA25" s="10"/>
      <c r="AB25" s="89">
        <v>-3826</v>
      </c>
      <c r="AC25" s="89">
        <v>-17830</v>
      </c>
      <c r="AD25" s="89">
        <v>-18080</v>
      </c>
      <c r="AE25" s="89">
        <v>-25345</v>
      </c>
      <c r="AF25" s="10"/>
      <c r="AG25" s="10"/>
      <c r="AH25" s="10"/>
      <c r="AI25" s="89">
        <v>-2578</v>
      </c>
      <c r="AJ25" s="166">
        <v>-3293</v>
      </c>
      <c r="AK25" s="166">
        <v>-5859</v>
      </c>
      <c r="AL25" s="166">
        <v>-6011</v>
      </c>
      <c r="AP25" s="211">
        <v>-2483</v>
      </c>
      <c r="AQ25" s="44"/>
      <c r="AR25" s="44"/>
      <c r="AS25" s="44"/>
    </row>
    <row r="26" spans="4:45" x14ac:dyDescent="0.3">
      <c r="D26" s="146" t="s">
        <v>208</v>
      </c>
      <c r="E26" s="55"/>
      <c r="F26" s="111"/>
      <c r="G26" s="111"/>
      <c r="H26" s="111">
        <v>0</v>
      </c>
      <c r="I26" s="111">
        <v>-128896</v>
      </c>
      <c r="J26" s="166">
        <v>-184861</v>
      </c>
      <c r="K26" s="30"/>
      <c r="L26" s="30"/>
      <c r="M26" s="30"/>
      <c r="N26" s="44"/>
      <c r="O26" s="111"/>
      <c r="P26" s="111"/>
      <c r="Q26" s="111"/>
      <c r="R26" s="30"/>
      <c r="S26" s="30"/>
      <c r="T26" s="30"/>
      <c r="U26" s="111">
        <v>0</v>
      </c>
      <c r="V26" s="111">
        <v>0</v>
      </c>
      <c r="W26" s="111">
        <v>0</v>
      </c>
      <c r="X26" s="111">
        <v>0</v>
      </c>
      <c r="Y26" s="10"/>
      <c r="Z26" s="10"/>
      <c r="AA26" s="10"/>
      <c r="AB26" s="89">
        <v>0</v>
      </c>
      <c r="AC26" s="89">
        <v>-43233</v>
      </c>
      <c r="AD26" s="89">
        <v>-77309</v>
      </c>
      <c r="AE26" s="89">
        <v>-128896</v>
      </c>
      <c r="AF26" s="10"/>
      <c r="AG26" s="10"/>
      <c r="AH26" s="10"/>
      <c r="AI26" s="89">
        <v>-27186</v>
      </c>
      <c r="AJ26" s="166">
        <v>-66728</v>
      </c>
      <c r="AK26" s="166">
        <v>-120127</v>
      </c>
      <c r="AL26" s="166">
        <v>-184861</v>
      </c>
      <c r="AP26" s="211">
        <v>-79797</v>
      </c>
      <c r="AQ26" s="44"/>
      <c r="AR26" s="44"/>
      <c r="AS26" s="44"/>
    </row>
    <row r="27" spans="4:45" x14ac:dyDescent="0.3">
      <c r="D27" s="146" t="s">
        <v>74</v>
      </c>
      <c r="E27" s="55"/>
      <c r="F27" s="111"/>
      <c r="G27" s="111"/>
      <c r="H27" s="111">
        <v>-1846</v>
      </c>
      <c r="I27" s="111">
        <v>-90284</v>
      </c>
      <c r="J27" s="166">
        <f>-7908-64572</f>
        <v>-72480</v>
      </c>
      <c r="K27" s="30"/>
      <c r="L27" s="30"/>
      <c r="M27" s="30"/>
      <c r="N27" s="44"/>
      <c r="O27" s="111"/>
      <c r="P27" s="111"/>
      <c r="Q27" s="111"/>
      <c r="R27" s="30"/>
      <c r="S27" s="30"/>
      <c r="T27" s="30"/>
      <c r="U27" s="111">
        <v>-3587</v>
      </c>
      <c r="V27" s="111">
        <v>-7950</v>
      </c>
      <c r="W27" s="111">
        <v>-12260</v>
      </c>
      <c r="X27" s="111">
        <v>-1846</v>
      </c>
      <c r="Y27" s="10"/>
      <c r="Z27" s="10"/>
      <c r="AA27" s="10"/>
      <c r="AB27" s="89">
        <v>-16932</v>
      </c>
      <c r="AC27" s="89">
        <v>-16986</v>
      </c>
      <c r="AD27" s="89">
        <v>-30024</v>
      </c>
      <c r="AE27" s="89">
        <v>-90284</v>
      </c>
      <c r="AF27" s="10"/>
      <c r="AG27" s="10"/>
      <c r="AH27" s="10"/>
      <c r="AI27" s="89">
        <v>-3654</v>
      </c>
      <c r="AJ27" s="166">
        <v>-22396</v>
      </c>
      <c r="AK27" s="166">
        <f>-24134-6665</f>
        <v>-30799</v>
      </c>
      <c r="AL27" s="166">
        <f>-7908-64572</f>
        <v>-72480</v>
      </c>
      <c r="AP27" s="211">
        <v>-5388</v>
      </c>
      <c r="AQ27" s="44"/>
      <c r="AR27" s="44"/>
      <c r="AS27" s="44"/>
    </row>
    <row r="28" spans="4:45" x14ac:dyDescent="0.3">
      <c r="D28" s="146"/>
      <c r="E28" s="55"/>
      <c r="F28" s="111"/>
      <c r="G28" s="111"/>
      <c r="H28" s="111"/>
      <c r="I28" s="111"/>
      <c r="J28" s="166"/>
      <c r="K28" s="30"/>
      <c r="L28" s="30"/>
      <c r="M28" s="30"/>
      <c r="N28" s="44"/>
      <c r="O28" s="111"/>
      <c r="P28" s="111"/>
      <c r="Q28" s="111"/>
      <c r="R28" s="30"/>
      <c r="S28" s="30"/>
      <c r="T28" s="30"/>
      <c r="U28" s="111"/>
      <c r="V28" s="111"/>
      <c r="W28" s="111"/>
      <c r="X28" s="111"/>
      <c r="Y28" s="10"/>
      <c r="Z28" s="10"/>
      <c r="AA28" s="10"/>
      <c r="AB28" s="89"/>
      <c r="AC28" s="89"/>
      <c r="AD28" s="89"/>
      <c r="AE28" s="89"/>
      <c r="AF28" s="10"/>
      <c r="AG28" s="10"/>
      <c r="AH28" s="10"/>
      <c r="AI28" s="89"/>
      <c r="AJ28" s="166"/>
      <c r="AK28" s="166"/>
      <c r="AL28" s="166"/>
      <c r="AP28" s="211"/>
      <c r="AQ28" s="44"/>
      <c r="AR28" s="44"/>
      <c r="AS28" s="44"/>
    </row>
    <row r="29" spans="4:45" x14ac:dyDescent="0.3">
      <c r="D29" s="59" t="s">
        <v>119</v>
      </c>
      <c r="E29" s="55"/>
      <c r="F29" s="111"/>
      <c r="G29" s="111"/>
      <c r="H29" s="111"/>
      <c r="I29" s="111"/>
      <c r="J29" s="186">
        <v>-354921</v>
      </c>
      <c r="K29" s="30"/>
      <c r="L29" s="30"/>
      <c r="M29" s="30"/>
      <c r="N29" s="44"/>
      <c r="O29" s="186">
        <f>SUM(O30:O39)</f>
        <v>-19527</v>
      </c>
      <c r="P29" s="186">
        <f>SUM(P30:P39)</f>
        <v>-33295</v>
      </c>
      <c r="Q29" s="186">
        <f>SUM(Q30:Q39)</f>
        <v>0</v>
      </c>
      <c r="R29" s="30"/>
      <c r="S29" s="30"/>
      <c r="T29" s="30"/>
      <c r="U29" s="186">
        <f>SUM(U30:U39)</f>
        <v>-16783</v>
      </c>
      <c r="V29" s="186">
        <f>SUM(V30:V39)</f>
        <v>-39196</v>
      </c>
      <c r="W29" s="186">
        <f>SUM(W30:W39)</f>
        <v>-59066</v>
      </c>
      <c r="X29" s="186">
        <f>SUM(X30:X39)</f>
        <v>-168405</v>
      </c>
      <c r="Y29" s="10"/>
      <c r="Z29" s="10"/>
      <c r="AA29" s="10"/>
      <c r="AB29" s="186">
        <f>SUM(AB30:AB39)</f>
        <v>-66727</v>
      </c>
      <c r="AC29" s="186">
        <f>SUM(AC30:AC39)</f>
        <v>-110751</v>
      </c>
      <c r="AD29" s="186">
        <v>-155952</v>
      </c>
      <c r="AE29" s="186">
        <f>SUM(AE30:AE39)</f>
        <v>-226303</v>
      </c>
      <c r="AF29" s="10"/>
      <c r="AG29" s="10"/>
      <c r="AH29" s="10"/>
      <c r="AI29" s="186">
        <f>SUM(AI30:AI39)</f>
        <v>-94073</v>
      </c>
      <c r="AJ29" s="186">
        <f>SUM(AJ30:AJ39)</f>
        <v>-159767</v>
      </c>
      <c r="AK29" s="186">
        <f>SUM(AK30:AK39)</f>
        <v>-249232</v>
      </c>
      <c r="AL29" s="186">
        <v>-354921</v>
      </c>
      <c r="AP29" s="218">
        <f>SUM(AP30:AP40)</f>
        <v>-77925</v>
      </c>
      <c r="AQ29" s="44"/>
      <c r="AR29" s="44"/>
      <c r="AS29" s="44"/>
    </row>
    <row r="30" spans="4:45" x14ac:dyDescent="0.3">
      <c r="D30" s="146" t="s">
        <v>173</v>
      </c>
      <c r="E30" s="55"/>
      <c r="F30" s="111"/>
      <c r="G30" s="111"/>
      <c r="H30" s="111"/>
      <c r="I30" s="111"/>
      <c r="J30" s="166">
        <v>-320093</v>
      </c>
      <c r="K30" s="30"/>
      <c r="L30" s="30"/>
      <c r="M30" s="30"/>
      <c r="N30" s="44"/>
      <c r="O30" s="111">
        <f>-18238-1289</f>
        <v>-19527</v>
      </c>
      <c r="P30" s="111">
        <v>-31127</v>
      </c>
      <c r="Q30" s="111"/>
      <c r="R30" s="30"/>
      <c r="S30" s="30"/>
      <c r="T30" s="30"/>
      <c r="U30" s="111">
        <v>-13302</v>
      </c>
      <c r="V30" s="111">
        <f>-36495-2701</f>
        <v>-39196</v>
      </c>
      <c r="W30" s="111">
        <v>-59066</v>
      </c>
      <c r="X30" s="111">
        <v>-152224</v>
      </c>
      <c r="Y30" s="10"/>
      <c r="Z30" s="10"/>
      <c r="AA30" s="10"/>
      <c r="AB30" s="89">
        <v>-61348</v>
      </c>
      <c r="AC30" s="89">
        <v>-102610</v>
      </c>
      <c r="AD30" s="89">
        <f>136797-7044</f>
        <v>129753</v>
      </c>
      <c r="AE30" s="89">
        <v>-196957</v>
      </c>
      <c r="AF30" s="10"/>
      <c r="AG30" s="10"/>
      <c r="AH30" s="10"/>
      <c r="AI30" s="89">
        <v>-88647</v>
      </c>
      <c r="AJ30" s="166">
        <v>-143700</v>
      </c>
      <c r="AK30" s="166">
        <f>-220172</f>
        <v>-220172</v>
      </c>
      <c r="AL30" s="166">
        <v>-320093</v>
      </c>
      <c r="AP30" s="211">
        <v>-68050</v>
      </c>
      <c r="AQ30" s="44"/>
      <c r="AR30" s="44"/>
      <c r="AS30" s="44"/>
    </row>
    <row r="31" spans="4:45" x14ac:dyDescent="0.3">
      <c r="D31" s="146" t="s">
        <v>220</v>
      </c>
      <c r="E31" s="55"/>
      <c r="F31" s="111"/>
      <c r="G31" s="111"/>
      <c r="H31" s="111"/>
      <c r="I31" s="111"/>
      <c r="J31" s="166">
        <v>-7833</v>
      </c>
      <c r="K31" s="30"/>
      <c r="L31" s="30"/>
      <c r="M31" s="30"/>
      <c r="N31" s="44"/>
      <c r="O31" s="111"/>
      <c r="P31" s="111"/>
      <c r="Q31" s="111"/>
      <c r="R31" s="30"/>
      <c r="S31" s="30"/>
      <c r="T31" s="30"/>
      <c r="U31" s="111">
        <v>0</v>
      </c>
      <c r="V31" s="111">
        <v>0</v>
      </c>
      <c r="W31" s="111">
        <v>0</v>
      </c>
      <c r="X31" s="111"/>
      <c r="Y31" s="10"/>
      <c r="Z31" s="10"/>
      <c r="AA31" s="10"/>
      <c r="AB31" s="89"/>
      <c r="AC31" s="89"/>
      <c r="AD31" s="89">
        <v>-4777</v>
      </c>
      <c r="AE31" s="89">
        <v>-9144</v>
      </c>
      <c r="AF31" s="10"/>
      <c r="AG31" s="10"/>
      <c r="AH31" s="10"/>
      <c r="AI31" s="89">
        <v>-752</v>
      </c>
      <c r="AJ31" s="166">
        <v>-1490</v>
      </c>
      <c r="AK31" s="166">
        <v>-6267</v>
      </c>
      <c r="AL31" s="166">
        <v>-7833</v>
      </c>
      <c r="AP31" s="211">
        <v>-1429</v>
      </c>
      <c r="AQ31" s="44"/>
      <c r="AR31" s="44"/>
      <c r="AS31" s="44"/>
    </row>
    <row r="32" spans="4:45" x14ac:dyDescent="0.3">
      <c r="D32" s="146" t="s">
        <v>64</v>
      </c>
      <c r="E32" s="55"/>
      <c r="F32" s="111"/>
      <c r="G32" s="111"/>
      <c r="H32" s="111"/>
      <c r="I32" s="111"/>
      <c r="J32" s="166">
        <v>-624</v>
      </c>
      <c r="K32" s="30"/>
      <c r="L32" s="30"/>
      <c r="M32" s="30"/>
      <c r="N32" s="44"/>
      <c r="O32" s="111"/>
      <c r="P32" s="111"/>
      <c r="Q32" s="111"/>
      <c r="R32" s="30"/>
      <c r="S32" s="30"/>
      <c r="T32" s="30"/>
      <c r="U32" s="111">
        <v>-1677</v>
      </c>
      <c r="V32" s="111">
        <v>0</v>
      </c>
      <c r="W32" s="111">
        <v>0</v>
      </c>
      <c r="X32" s="111">
        <v>-7234</v>
      </c>
      <c r="Y32" s="10"/>
      <c r="Z32" s="10"/>
      <c r="AA32" s="10"/>
      <c r="AB32" s="89">
        <v>-1508</v>
      </c>
      <c r="AC32" s="89">
        <v>-1935</v>
      </c>
      <c r="AD32" s="89">
        <v>-442</v>
      </c>
      <c r="AE32" s="89">
        <v>-6121</v>
      </c>
      <c r="AF32" s="10"/>
      <c r="AG32" s="10"/>
      <c r="AH32" s="10"/>
      <c r="AI32" s="188">
        <v>0</v>
      </c>
      <c r="AJ32" s="166">
        <v>-1036</v>
      </c>
      <c r="AK32" s="166">
        <v>-1478</v>
      </c>
      <c r="AL32" s="166">
        <v>-624</v>
      </c>
      <c r="AP32" s="211">
        <v>-172</v>
      </c>
      <c r="AQ32" s="44"/>
      <c r="AR32" s="44"/>
      <c r="AS32" s="44"/>
    </row>
    <row r="33" spans="4:45" x14ac:dyDescent="0.3">
      <c r="D33" s="146" t="s">
        <v>65</v>
      </c>
      <c r="E33" s="55"/>
      <c r="F33" s="111"/>
      <c r="G33" s="111"/>
      <c r="H33" s="111"/>
      <c r="I33" s="111"/>
      <c r="J33" s="166">
        <v>-18708</v>
      </c>
      <c r="K33" s="30"/>
      <c r="L33" s="30"/>
      <c r="M33" s="30"/>
      <c r="N33" s="44"/>
      <c r="O33" s="111"/>
      <c r="P33" s="111"/>
      <c r="Q33" s="111"/>
      <c r="R33" s="30"/>
      <c r="S33" s="30"/>
      <c r="T33" s="30"/>
      <c r="U33" s="111">
        <v>-867</v>
      </c>
      <c r="V33" s="111">
        <v>0</v>
      </c>
      <c r="W33" s="111">
        <v>0</v>
      </c>
      <c r="X33" s="111">
        <v>-5288</v>
      </c>
      <c r="Y33" s="10"/>
      <c r="Z33" s="10"/>
      <c r="AA33" s="10"/>
      <c r="AB33" s="89">
        <v>-2324</v>
      </c>
      <c r="AC33" s="89">
        <v>-3342</v>
      </c>
      <c r="AD33" s="89">
        <v>-5436</v>
      </c>
      <c r="AE33" s="89">
        <v>-5953</v>
      </c>
      <c r="AF33" s="10"/>
      <c r="AG33" s="10"/>
      <c r="AH33" s="10"/>
      <c r="AI33" s="89">
        <v>-3320</v>
      </c>
      <c r="AJ33" s="166">
        <v>-10699</v>
      </c>
      <c r="AK33" s="166">
        <v>-16135</v>
      </c>
      <c r="AL33" s="166">
        <v>-18708</v>
      </c>
      <c r="AP33" s="211">
        <v>-4666</v>
      </c>
      <c r="AQ33" s="44"/>
      <c r="AR33" s="44"/>
      <c r="AS33" s="44"/>
    </row>
    <row r="34" spans="4:45" x14ac:dyDescent="0.3">
      <c r="D34" s="146" t="s">
        <v>66</v>
      </c>
      <c r="E34" s="55"/>
      <c r="F34" s="111"/>
      <c r="G34" s="111"/>
      <c r="H34" s="111"/>
      <c r="I34" s="111"/>
      <c r="J34" s="166"/>
      <c r="K34" s="30"/>
      <c r="L34" s="30"/>
      <c r="M34" s="30"/>
      <c r="N34" s="44"/>
      <c r="O34" s="111"/>
      <c r="P34" s="111">
        <v>-2168</v>
      </c>
      <c r="Q34" s="111"/>
      <c r="R34" s="30"/>
      <c r="S34" s="30"/>
      <c r="T34" s="30"/>
      <c r="U34" s="111">
        <v>0</v>
      </c>
      <c r="V34" s="111">
        <v>0</v>
      </c>
      <c r="W34" s="111">
        <v>0</v>
      </c>
      <c r="X34" s="111"/>
      <c r="Y34" s="10"/>
      <c r="Z34" s="10"/>
      <c r="AA34" s="10"/>
      <c r="AB34" s="89"/>
      <c r="AC34" s="89"/>
      <c r="AD34" s="89"/>
      <c r="AE34" s="89"/>
      <c r="AF34" s="10"/>
      <c r="AG34" s="10"/>
      <c r="AH34" s="10"/>
      <c r="AI34" s="188">
        <v>0</v>
      </c>
      <c r="AJ34" s="188">
        <v>0</v>
      </c>
      <c r="AK34" s="188">
        <v>0</v>
      </c>
      <c r="AL34" s="188">
        <v>0</v>
      </c>
      <c r="AP34" s="163">
        <v>0</v>
      </c>
      <c r="AQ34" s="44"/>
      <c r="AR34" s="44"/>
      <c r="AS34" s="44"/>
    </row>
    <row r="35" spans="4:45" x14ac:dyDescent="0.3">
      <c r="D35" s="146" t="s">
        <v>67</v>
      </c>
      <c r="E35" s="55"/>
      <c r="F35" s="111"/>
      <c r="G35" s="111"/>
      <c r="H35" s="111"/>
      <c r="I35" s="111"/>
      <c r="J35" s="166"/>
      <c r="K35" s="30"/>
      <c r="L35" s="30"/>
      <c r="M35" s="30"/>
      <c r="N35" s="44"/>
      <c r="O35" s="111"/>
      <c r="P35" s="111"/>
      <c r="Q35" s="111"/>
      <c r="R35" s="30"/>
      <c r="S35" s="30"/>
      <c r="T35" s="30"/>
      <c r="U35" s="111">
        <v>0</v>
      </c>
      <c r="V35" s="111">
        <v>0</v>
      </c>
      <c r="W35" s="111">
        <v>0</v>
      </c>
      <c r="X35" s="111"/>
      <c r="Y35" s="10"/>
      <c r="Z35" s="10"/>
      <c r="AA35" s="10"/>
      <c r="AB35" s="89"/>
      <c r="AC35" s="89">
        <v>-630</v>
      </c>
      <c r="AD35" s="89"/>
      <c r="AE35" s="89">
        <v>-1429</v>
      </c>
      <c r="AF35" s="10"/>
      <c r="AG35" s="10"/>
      <c r="AH35" s="10"/>
      <c r="AI35" s="188">
        <v>0</v>
      </c>
      <c r="AJ35" s="188">
        <v>0</v>
      </c>
      <c r="AK35" s="188">
        <v>0</v>
      </c>
      <c r="AL35" s="188">
        <v>0</v>
      </c>
      <c r="AP35" s="163">
        <v>0</v>
      </c>
      <c r="AQ35" s="44"/>
      <c r="AR35" s="44"/>
      <c r="AS35" s="44"/>
    </row>
    <row r="36" spans="4:45" x14ac:dyDescent="0.3">
      <c r="D36" s="146" t="s">
        <v>68</v>
      </c>
      <c r="E36" s="55"/>
      <c r="F36" s="111"/>
      <c r="G36" s="111"/>
      <c r="H36" s="111"/>
      <c r="I36" s="111"/>
      <c r="J36" s="166">
        <v>-7268</v>
      </c>
      <c r="K36" s="30"/>
      <c r="L36" s="30"/>
      <c r="M36" s="30"/>
      <c r="N36" s="44"/>
      <c r="O36" s="111"/>
      <c r="P36" s="111"/>
      <c r="Q36" s="111"/>
      <c r="R36" s="30"/>
      <c r="S36" s="30"/>
      <c r="T36" s="30"/>
      <c r="U36" s="111">
        <v>-532</v>
      </c>
      <c r="V36" s="111">
        <v>0</v>
      </c>
      <c r="W36" s="111">
        <v>0</v>
      </c>
      <c r="X36" s="111">
        <v>-3031</v>
      </c>
      <c r="Y36" s="10"/>
      <c r="Z36" s="10"/>
      <c r="AA36" s="10"/>
      <c r="AB36" s="89">
        <v>-31</v>
      </c>
      <c r="AC36" s="89">
        <v>-740</v>
      </c>
      <c r="AD36" s="89">
        <v>-2259</v>
      </c>
      <c r="AE36" s="89">
        <v>-2361</v>
      </c>
      <c r="AF36" s="10"/>
      <c r="AG36" s="10"/>
      <c r="AH36" s="10"/>
      <c r="AI36" s="89">
        <v>-1154</v>
      </c>
      <c r="AJ36" s="166">
        <v>-2613</v>
      </c>
      <c r="AK36" s="166">
        <v>-4872</v>
      </c>
      <c r="AL36" s="166">
        <v>-7268</v>
      </c>
      <c r="AP36" s="211">
        <v>-3459</v>
      </c>
      <c r="AQ36" s="44"/>
      <c r="AR36" s="44"/>
      <c r="AS36" s="44"/>
    </row>
    <row r="37" spans="4:45" x14ac:dyDescent="0.3">
      <c r="D37" s="146" t="s">
        <v>207</v>
      </c>
      <c r="E37" s="55"/>
      <c r="F37" s="111"/>
      <c r="G37" s="111"/>
      <c r="H37" s="111"/>
      <c r="I37" s="111"/>
      <c r="J37" s="166"/>
      <c r="K37" s="30"/>
      <c r="L37" s="30"/>
      <c r="M37" s="30"/>
      <c r="N37" s="44"/>
      <c r="O37" s="111"/>
      <c r="P37" s="111"/>
      <c r="Q37" s="111"/>
      <c r="R37" s="30"/>
      <c r="S37" s="30"/>
      <c r="T37" s="30"/>
      <c r="U37" s="111">
        <v>0</v>
      </c>
      <c r="V37" s="111">
        <v>0</v>
      </c>
      <c r="W37" s="111">
        <v>0</v>
      </c>
      <c r="X37" s="111"/>
      <c r="Y37" s="10"/>
      <c r="Z37" s="10"/>
      <c r="AA37" s="10"/>
      <c r="AB37" s="89">
        <v>-45</v>
      </c>
      <c r="AC37" s="89"/>
      <c r="AD37" s="89"/>
      <c r="AE37" s="89"/>
      <c r="AF37" s="10"/>
      <c r="AG37" s="10"/>
      <c r="AH37" s="10"/>
      <c r="AI37" s="188">
        <v>0</v>
      </c>
      <c r="AJ37" s="188">
        <v>0</v>
      </c>
      <c r="AK37" s="188">
        <v>0</v>
      </c>
      <c r="AL37" s="188">
        <v>0</v>
      </c>
      <c r="AP37" s="163">
        <v>0</v>
      </c>
      <c r="AQ37" s="44"/>
      <c r="AR37" s="44"/>
      <c r="AS37" s="44"/>
    </row>
    <row r="38" spans="4:45" x14ac:dyDescent="0.3">
      <c r="D38" s="146" t="s">
        <v>69</v>
      </c>
      <c r="E38" s="55"/>
      <c r="F38" s="111"/>
      <c r="G38" s="111"/>
      <c r="H38" s="111"/>
      <c r="I38" s="111"/>
      <c r="J38" s="166">
        <v>-395</v>
      </c>
      <c r="K38" s="30"/>
      <c r="L38" s="30"/>
      <c r="M38" s="30"/>
      <c r="N38" s="44"/>
      <c r="O38" s="111"/>
      <c r="P38" s="111"/>
      <c r="Q38" s="111"/>
      <c r="R38" s="30"/>
      <c r="S38" s="30"/>
      <c r="T38" s="30"/>
      <c r="U38" s="111">
        <v>-92</v>
      </c>
      <c r="V38" s="111">
        <v>0</v>
      </c>
      <c r="W38" s="111">
        <v>0</v>
      </c>
      <c r="X38" s="111">
        <v>-518</v>
      </c>
      <c r="Y38" s="10"/>
      <c r="Z38" s="10"/>
      <c r="AA38" s="10"/>
      <c r="AB38" s="89">
        <v>-292</v>
      </c>
      <c r="AC38" s="89">
        <v>-811</v>
      </c>
      <c r="AD38" s="89">
        <v>-79</v>
      </c>
      <c r="AE38" s="89">
        <v>-990</v>
      </c>
      <c r="AF38" s="10"/>
      <c r="AG38" s="10"/>
      <c r="AH38" s="10"/>
      <c r="AI38" s="89">
        <v>-200</v>
      </c>
      <c r="AJ38" s="166">
        <v>-229</v>
      </c>
      <c r="AK38" s="166">
        <v>-308</v>
      </c>
      <c r="AL38" s="166">
        <v>-395</v>
      </c>
      <c r="AP38" s="211">
        <v>-149</v>
      </c>
      <c r="AQ38" s="44"/>
      <c r="AR38" s="44"/>
      <c r="AS38" s="44"/>
    </row>
    <row r="39" spans="4:45" x14ac:dyDescent="0.3">
      <c r="D39" s="146" t="s">
        <v>74</v>
      </c>
      <c r="E39" s="55"/>
      <c r="F39" s="111"/>
      <c r="G39" s="111"/>
      <c r="H39" s="111"/>
      <c r="I39" s="111"/>
      <c r="J39" s="166"/>
      <c r="K39" s="30"/>
      <c r="L39" s="30"/>
      <c r="M39" s="30"/>
      <c r="N39" s="44"/>
      <c r="O39" s="111"/>
      <c r="P39" s="111"/>
      <c r="Q39" s="111"/>
      <c r="R39" s="30"/>
      <c r="S39" s="30"/>
      <c r="T39" s="30"/>
      <c r="U39" s="111">
        <v>-313</v>
      </c>
      <c r="V39" s="111">
        <v>0</v>
      </c>
      <c r="W39" s="111">
        <v>0</v>
      </c>
      <c r="X39" s="111">
        <v>-110</v>
      </c>
      <c r="Y39" s="10"/>
      <c r="Z39" s="10"/>
      <c r="AA39" s="10"/>
      <c r="AB39" s="89">
        <v>-1179</v>
      </c>
      <c r="AC39" s="89">
        <v>-683</v>
      </c>
      <c r="AD39" s="89"/>
      <c r="AE39" s="89">
        <v>-3348</v>
      </c>
      <c r="AF39" s="10"/>
      <c r="AG39" s="10"/>
      <c r="AH39" s="10"/>
      <c r="AI39" s="188">
        <v>0</v>
      </c>
      <c r="AJ39" s="188">
        <v>0</v>
      </c>
      <c r="AK39" s="188">
        <v>0</v>
      </c>
      <c r="AL39" s="188">
        <v>0</v>
      </c>
      <c r="AP39" s="163">
        <v>0</v>
      </c>
      <c r="AQ39" s="44"/>
      <c r="AR39" s="44"/>
      <c r="AS39" s="44"/>
    </row>
    <row r="40" spans="4:45" x14ac:dyDescent="0.3">
      <c r="D40" s="165"/>
      <c r="E40" s="55"/>
      <c r="F40" s="30"/>
      <c r="G40" s="30"/>
      <c r="H40" s="30"/>
      <c r="I40" s="30"/>
      <c r="J40" s="168"/>
      <c r="K40" s="30"/>
      <c r="L40" s="30"/>
      <c r="M40" s="30"/>
      <c r="N40" s="30"/>
      <c r="O40" s="30"/>
      <c r="P40" s="30"/>
      <c r="Q40" s="30"/>
      <c r="R40" s="30"/>
      <c r="S40" s="30"/>
      <c r="T40" s="30"/>
      <c r="U40" s="30"/>
      <c r="V40" s="30"/>
      <c r="W40" s="30"/>
      <c r="X40" s="30"/>
      <c r="AJ40" s="168"/>
      <c r="AK40" s="168"/>
      <c r="AL40" s="168"/>
      <c r="AP40" s="211"/>
      <c r="AQ40" s="30"/>
      <c r="AR40" s="30"/>
      <c r="AS40" s="30"/>
    </row>
    <row r="41" spans="4:45" x14ac:dyDescent="0.3">
      <c r="D41" s="147" t="s">
        <v>120</v>
      </c>
      <c r="E41" s="55"/>
      <c r="F41" s="36">
        <f>SUM(F42:F55)</f>
        <v>-333322.48462200002</v>
      </c>
      <c r="G41" s="36">
        <f>SUM(G42:G55)</f>
        <v>-573485.3889299999</v>
      </c>
      <c r="H41" s="36">
        <v>-1468657</v>
      </c>
      <c r="I41" s="36">
        <v>-2724823</v>
      </c>
      <c r="J41" s="36">
        <v>-3178340</v>
      </c>
      <c r="K41" s="30"/>
      <c r="L41" s="35"/>
      <c r="M41" s="30"/>
      <c r="N41" s="44"/>
      <c r="O41" s="36">
        <f>SUM(O42:O55)</f>
        <v>-187726</v>
      </c>
      <c r="P41" s="36">
        <f>SUM(P42:P55)</f>
        <v>-320540</v>
      </c>
      <c r="Q41" s="36">
        <f>SUM(Q42:Q55)</f>
        <v>-573486</v>
      </c>
      <c r="R41" s="30"/>
      <c r="S41" s="30"/>
      <c r="T41" s="30"/>
      <c r="U41" s="36">
        <f>SUM(U42:U55)</f>
        <v>-190188</v>
      </c>
      <c r="V41" s="36">
        <f>SUM(V42:V55)</f>
        <v>-594012</v>
      </c>
      <c r="W41" s="36">
        <f>SUM(W42:W55)</f>
        <v>-919458</v>
      </c>
      <c r="X41" s="36">
        <f>SUM(X42:X55)</f>
        <v>-1468657</v>
      </c>
      <c r="AB41" s="36">
        <f>SUM(AB42:AB55)</f>
        <v>-444972</v>
      </c>
      <c r="AC41" s="36">
        <f>SUM(AC42:AC55)</f>
        <v>-1042632</v>
      </c>
      <c r="AD41" s="36">
        <f>SUM(AD42:AD55)</f>
        <v>-1664352</v>
      </c>
      <c r="AE41" s="36">
        <f>SUM(AE42:AE55)</f>
        <v>-2724823</v>
      </c>
      <c r="AI41" s="36">
        <f>SUM(AI42:AI55)</f>
        <v>-564569</v>
      </c>
      <c r="AJ41" s="36">
        <f>SUM(AJ42:AJ55)</f>
        <v>-1207300</v>
      </c>
      <c r="AK41" s="36">
        <v>-1893316</v>
      </c>
      <c r="AL41" s="36">
        <v>-3178340</v>
      </c>
      <c r="AP41" s="218">
        <v>-629632</v>
      </c>
      <c r="AQ41" s="44"/>
      <c r="AR41" s="44"/>
      <c r="AS41" s="44"/>
    </row>
    <row r="42" spans="4:45" x14ac:dyDescent="0.3">
      <c r="D42" s="146" t="s">
        <v>173</v>
      </c>
      <c r="F42" s="89">
        <v>-195663.13121200001</v>
      </c>
      <c r="G42" s="89">
        <v>-408325.85590999998</v>
      </c>
      <c r="H42" s="89">
        <v>-847836</v>
      </c>
      <c r="I42" s="89">
        <v>-1842834</v>
      </c>
      <c r="J42" s="166">
        <v>-2308159</v>
      </c>
      <c r="K42" s="30"/>
      <c r="L42" s="35"/>
      <c r="M42" s="10"/>
      <c r="N42" s="42"/>
      <c r="O42" s="106">
        <v>-102196</v>
      </c>
      <c r="P42" s="106">
        <v>-204771</v>
      </c>
      <c r="Q42" s="106">
        <v>-408326</v>
      </c>
      <c r="R42" s="10"/>
      <c r="S42" s="10"/>
      <c r="T42" s="10"/>
      <c r="U42" s="89">
        <v>-99973</v>
      </c>
      <c r="V42" s="89">
        <v>-325291</v>
      </c>
      <c r="W42" s="89">
        <v>-494493</v>
      </c>
      <c r="X42" s="111">
        <v>-847836</v>
      </c>
      <c r="Y42" s="10"/>
      <c r="Z42" s="10"/>
      <c r="AA42" s="10"/>
      <c r="AB42" s="89">
        <v>-311955</v>
      </c>
      <c r="AC42" s="89">
        <v>-697154</v>
      </c>
      <c r="AD42" s="89">
        <v>-1043335</v>
      </c>
      <c r="AE42" s="89">
        <v>-1842834</v>
      </c>
      <c r="AF42" s="10"/>
      <c r="AG42" s="10"/>
      <c r="AH42" s="10"/>
      <c r="AI42" s="89">
        <v>-356130</v>
      </c>
      <c r="AJ42" s="166">
        <v>-828853</v>
      </c>
      <c r="AK42" s="166">
        <v>-1344012</v>
      </c>
      <c r="AL42" s="166">
        <v>-2308159</v>
      </c>
      <c r="AP42" s="211">
        <v>-492953</v>
      </c>
      <c r="AQ42" s="42"/>
      <c r="AR42" s="42"/>
      <c r="AS42" s="42"/>
    </row>
    <row r="43" spans="4:45" x14ac:dyDescent="0.3">
      <c r="D43" s="146" t="s">
        <v>220</v>
      </c>
      <c r="F43" s="89">
        <v>0</v>
      </c>
      <c r="G43" s="89">
        <v>0</v>
      </c>
      <c r="H43" s="89">
        <v>0</v>
      </c>
      <c r="I43" s="89">
        <v>-73577</v>
      </c>
      <c r="J43" s="166">
        <v>-18286</v>
      </c>
      <c r="K43" s="30"/>
      <c r="L43" s="35"/>
      <c r="M43" s="10"/>
      <c r="N43" s="42"/>
      <c r="O43" s="106">
        <v>0</v>
      </c>
      <c r="P43" s="106">
        <v>0</v>
      </c>
      <c r="Q43" s="106">
        <v>0</v>
      </c>
      <c r="R43" s="10"/>
      <c r="S43" s="10"/>
      <c r="T43" s="10"/>
      <c r="U43" s="89"/>
      <c r="V43" s="89">
        <v>0</v>
      </c>
      <c r="W43" s="89">
        <v>0</v>
      </c>
      <c r="X43" s="111">
        <v>0</v>
      </c>
      <c r="Y43" s="10"/>
      <c r="Z43" s="10"/>
      <c r="AA43" s="10"/>
      <c r="AB43" s="89">
        <v>0</v>
      </c>
      <c r="AC43" s="89">
        <v>0</v>
      </c>
      <c r="AD43" s="89">
        <v>-85300</v>
      </c>
      <c r="AE43" s="89">
        <v>-73577</v>
      </c>
      <c r="AF43" s="10"/>
      <c r="AG43" s="10"/>
      <c r="AH43" s="10"/>
      <c r="AI43" s="89">
        <v>-11782</v>
      </c>
      <c r="AJ43" s="166">
        <v>26115</v>
      </c>
      <c r="AK43" s="166">
        <v>-41013</v>
      </c>
      <c r="AL43" s="166">
        <v>-18286</v>
      </c>
      <c r="AP43" s="211">
        <v>-4608</v>
      </c>
      <c r="AQ43" s="42"/>
      <c r="AR43" s="42"/>
      <c r="AS43" s="42"/>
    </row>
    <row r="44" spans="4:45" x14ac:dyDescent="0.3">
      <c r="D44" s="146" t="s">
        <v>63</v>
      </c>
      <c r="F44" s="89">
        <v>-80988.061449999994</v>
      </c>
      <c r="G44" s="89">
        <v>-105465.66460999999</v>
      </c>
      <c r="H44" s="89">
        <v>-375393</v>
      </c>
      <c r="I44" s="89">
        <v>-454343</v>
      </c>
      <c r="J44" s="166">
        <v>-365927</v>
      </c>
      <c r="K44" s="30"/>
      <c r="L44" s="35"/>
      <c r="M44" s="10"/>
      <c r="N44" s="42"/>
      <c r="O44" s="106">
        <v>-57025</v>
      </c>
      <c r="P44" s="106">
        <v>-76562</v>
      </c>
      <c r="Q44" s="106">
        <v>-105466</v>
      </c>
      <c r="R44" s="10"/>
      <c r="S44" s="10"/>
      <c r="T44" s="10"/>
      <c r="U44" s="89">
        <v>-62977</v>
      </c>
      <c r="V44" s="89">
        <v>-179779</v>
      </c>
      <c r="W44" s="89">
        <v>-275098</v>
      </c>
      <c r="X44" s="111">
        <v>-375393</v>
      </c>
      <c r="Y44" s="10"/>
      <c r="Z44" s="10"/>
      <c r="AA44" s="10"/>
      <c r="AB44" s="89">
        <v>-68625</v>
      </c>
      <c r="AC44" s="89">
        <v>-213582</v>
      </c>
      <c r="AD44" s="89">
        <v>-318132</v>
      </c>
      <c r="AE44" s="89">
        <v>-454343</v>
      </c>
      <c r="AF44" s="10"/>
      <c r="AG44" s="10"/>
      <c r="AH44" s="10"/>
      <c r="AI44" s="89">
        <v>-99832</v>
      </c>
      <c r="AJ44" s="166">
        <v>-196788</v>
      </c>
      <c r="AK44" s="166">
        <v>-222901</v>
      </c>
      <c r="AL44" s="166">
        <v>-365927</v>
      </c>
      <c r="AP44" s="211">
        <v>-43830</v>
      </c>
      <c r="AQ44" s="42"/>
      <c r="AR44" s="42"/>
      <c r="AS44" s="42"/>
    </row>
    <row r="45" spans="4:45" x14ac:dyDescent="0.3">
      <c r="D45" s="146" t="s">
        <v>64</v>
      </c>
      <c r="F45" s="89">
        <v>-11003.676829999999</v>
      </c>
      <c r="G45" s="89">
        <v>-10872.120309999998</v>
      </c>
      <c r="H45" s="89">
        <v>-44099</v>
      </c>
      <c r="I45" s="89">
        <v>-35402</v>
      </c>
      <c r="J45" s="166">
        <v>-87573</v>
      </c>
      <c r="K45" s="30"/>
      <c r="L45" s="35"/>
      <c r="M45" s="10"/>
      <c r="N45" s="42"/>
      <c r="O45" s="106">
        <v>-5724</v>
      </c>
      <c r="P45" s="106">
        <v>-7446</v>
      </c>
      <c r="Q45" s="106">
        <v>-10872</v>
      </c>
      <c r="R45" s="10"/>
      <c r="S45" s="10"/>
      <c r="T45" s="10"/>
      <c r="U45" s="89">
        <v>-7374</v>
      </c>
      <c r="V45" s="89">
        <v>-18757</v>
      </c>
      <c r="W45" s="89">
        <v>-26917</v>
      </c>
      <c r="X45" s="111">
        <v>-44099</v>
      </c>
      <c r="Y45" s="10"/>
      <c r="Z45" s="10"/>
      <c r="AA45" s="10"/>
      <c r="AB45" s="89">
        <v>-7441</v>
      </c>
      <c r="AC45" s="89">
        <v>-11049</v>
      </c>
      <c r="AD45" s="89">
        <v>-14603</v>
      </c>
      <c r="AE45" s="89">
        <v>-35402</v>
      </c>
      <c r="AF45" s="10"/>
      <c r="AG45" s="10"/>
      <c r="AH45" s="10"/>
      <c r="AI45" s="89">
        <v>-13257</v>
      </c>
      <c r="AJ45" s="166">
        <v>-32062</v>
      </c>
      <c r="AK45" s="166">
        <v>-45113</v>
      </c>
      <c r="AL45" s="166">
        <v>-87573</v>
      </c>
      <c r="AP45" s="211">
        <v>-8207</v>
      </c>
      <c r="AQ45" s="42"/>
      <c r="AR45" s="42"/>
      <c r="AS45" s="42"/>
    </row>
    <row r="46" spans="4:45" x14ac:dyDescent="0.3">
      <c r="D46" s="146" t="s">
        <v>65</v>
      </c>
      <c r="F46" s="89"/>
      <c r="G46" s="89"/>
      <c r="H46" s="89">
        <v>-19148</v>
      </c>
      <c r="I46" s="89">
        <v>-34855</v>
      </c>
      <c r="J46" s="166">
        <v>-81890</v>
      </c>
      <c r="K46" s="30"/>
      <c r="L46" s="35"/>
      <c r="M46" s="10"/>
      <c r="N46" s="42"/>
      <c r="O46" s="106"/>
      <c r="P46" s="106"/>
      <c r="Q46" s="106"/>
      <c r="R46" s="10"/>
      <c r="S46" s="10"/>
      <c r="T46" s="10"/>
      <c r="U46" s="89">
        <v>-3810</v>
      </c>
      <c r="V46" s="89">
        <v>-11227</v>
      </c>
      <c r="W46" s="89">
        <v>-16573</v>
      </c>
      <c r="X46" s="111">
        <v>-19148</v>
      </c>
      <c r="Y46" s="10"/>
      <c r="Z46" s="10"/>
      <c r="AA46" s="10"/>
      <c r="AB46" s="89">
        <v>-10658</v>
      </c>
      <c r="AC46" s="89">
        <v>-19090</v>
      </c>
      <c r="AD46" s="89">
        <v>-28776</v>
      </c>
      <c r="AE46" s="89">
        <v>-34855</v>
      </c>
      <c r="AF46" s="10"/>
      <c r="AG46" s="10"/>
      <c r="AH46" s="10"/>
      <c r="AI46" s="89">
        <v>-24539</v>
      </c>
      <c r="AJ46" s="166">
        <v>-48369</v>
      </c>
      <c r="AK46" s="166">
        <v>-70137</v>
      </c>
      <c r="AL46" s="166">
        <v>-81890</v>
      </c>
      <c r="AP46" s="211">
        <v>-21588</v>
      </c>
      <c r="AQ46" s="42"/>
      <c r="AR46" s="42"/>
      <c r="AS46" s="42"/>
    </row>
    <row r="47" spans="4:45" x14ac:dyDescent="0.3">
      <c r="D47" s="146" t="s">
        <v>66</v>
      </c>
      <c r="F47" s="89"/>
      <c r="G47" s="89"/>
      <c r="H47" s="89">
        <v>0</v>
      </c>
      <c r="I47" s="89">
        <v>-17615</v>
      </c>
      <c r="J47" s="166">
        <v>-22932</v>
      </c>
      <c r="K47" s="30"/>
      <c r="L47" s="35"/>
      <c r="M47" s="10"/>
      <c r="N47" s="42"/>
      <c r="O47" s="106"/>
      <c r="P47" s="106"/>
      <c r="Q47" s="106"/>
      <c r="R47" s="10"/>
      <c r="S47" s="10"/>
      <c r="T47" s="10"/>
      <c r="U47" s="89">
        <v>0</v>
      </c>
      <c r="V47" s="89">
        <v>0</v>
      </c>
      <c r="W47" s="89">
        <v>0</v>
      </c>
      <c r="X47" s="111">
        <v>0</v>
      </c>
      <c r="Y47" s="10"/>
      <c r="Z47" s="10"/>
      <c r="AA47" s="10"/>
      <c r="AB47" s="89">
        <v>-9397</v>
      </c>
      <c r="AC47" s="89">
        <v>-7731</v>
      </c>
      <c r="AD47" s="89">
        <v>-8588</v>
      </c>
      <c r="AE47" s="89">
        <v>-17615</v>
      </c>
      <c r="AF47" s="10"/>
      <c r="AG47" s="10"/>
      <c r="AH47" s="10"/>
      <c r="AI47" s="89">
        <v>-456</v>
      </c>
      <c r="AJ47" s="166">
        <v>-11525</v>
      </c>
      <c r="AK47" s="166">
        <v>-12511</v>
      </c>
      <c r="AL47" s="166">
        <v>-22932</v>
      </c>
      <c r="AP47" s="211">
        <v>-10871</v>
      </c>
      <c r="AQ47" s="42"/>
      <c r="AR47" s="42"/>
      <c r="AS47" s="42"/>
    </row>
    <row r="48" spans="4:45" x14ac:dyDescent="0.3">
      <c r="D48" s="146" t="s">
        <v>67</v>
      </c>
      <c r="F48" s="89">
        <v>-19939.511910000001</v>
      </c>
      <c r="G48" s="89">
        <v>-28277.008419999998</v>
      </c>
      <c r="H48" s="89">
        <v>-62245</v>
      </c>
      <c r="I48" s="89">
        <v>-79792</v>
      </c>
      <c r="J48" s="166">
        <v>-118766</v>
      </c>
      <c r="K48" s="30"/>
      <c r="L48" s="35"/>
      <c r="M48" s="10"/>
      <c r="N48" s="42"/>
      <c r="O48" s="106">
        <v>-15749</v>
      </c>
      <c r="P48" s="106">
        <v>-16160</v>
      </c>
      <c r="Q48" s="106">
        <v>-28277</v>
      </c>
      <c r="R48" s="10"/>
      <c r="S48" s="10"/>
      <c r="T48" s="10"/>
      <c r="U48" s="89">
        <v>-7364</v>
      </c>
      <c r="V48" s="89">
        <v>-29237</v>
      </c>
      <c r="W48" s="89">
        <v>-39997</v>
      </c>
      <c r="X48" s="111">
        <v>-62245</v>
      </c>
      <c r="Y48" s="10"/>
      <c r="Z48" s="10"/>
      <c r="AA48" s="10"/>
      <c r="AB48" s="89">
        <v>-11021</v>
      </c>
      <c r="AC48" s="89">
        <v>-28106</v>
      </c>
      <c r="AD48" s="89">
        <v>-55314</v>
      </c>
      <c r="AE48" s="89">
        <v>-79792</v>
      </c>
      <c r="AF48" s="10"/>
      <c r="AG48" s="10"/>
      <c r="AH48" s="10"/>
      <c r="AI48" s="89">
        <v>-37408</v>
      </c>
      <c r="AJ48" s="166">
        <v>-63060</v>
      </c>
      <c r="AK48" s="166">
        <v>-64084</v>
      </c>
      <c r="AL48" s="166">
        <v>-118766</v>
      </c>
      <c r="AP48" s="211">
        <v>-15960</v>
      </c>
      <c r="AQ48" s="42"/>
      <c r="AR48" s="42"/>
      <c r="AS48" s="42"/>
    </row>
    <row r="49" spans="4:45" x14ac:dyDescent="0.3">
      <c r="D49" s="146" t="s">
        <v>68</v>
      </c>
      <c r="F49" s="89"/>
      <c r="G49" s="89"/>
      <c r="H49" s="89">
        <v>-17875</v>
      </c>
      <c r="I49" s="89">
        <v>-13655</v>
      </c>
      <c r="J49" s="166">
        <v>-28738</v>
      </c>
      <c r="K49" s="30"/>
      <c r="L49" s="35"/>
      <c r="M49" s="10"/>
      <c r="N49" s="42"/>
      <c r="O49" s="106"/>
      <c r="P49" s="106"/>
      <c r="Q49" s="106"/>
      <c r="R49" s="10"/>
      <c r="S49" s="10"/>
      <c r="T49" s="10"/>
      <c r="U49" s="89">
        <v>-2340</v>
      </c>
      <c r="V49" s="89">
        <v>-6253</v>
      </c>
      <c r="W49" s="89">
        <v>-9647</v>
      </c>
      <c r="X49" s="111">
        <v>-17875</v>
      </c>
      <c r="Y49" s="10"/>
      <c r="Z49" s="10"/>
      <c r="AA49" s="10"/>
      <c r="AB49" s="89">
        <v>-181</v>
      </c>
      <c r="AC49" s="89">
        <v>-3292</v>
      </c>
      <c r="AD49" s="89">
        <v>-5404</v>
      </c>
      <c r="AE49" s="89">
        <v>-13655</v>
      </c>
      <c r="AF49" s="10"/>
      <c r="AG49" s="10"/>
      <c r="AH49" s="10"/>
      <c r="AI49" s="89">
        <v>-4450</v>
      </c>
      <c r="AJ49" s="166">
        <v>-10516</v>
      </c>
      <c r="AK49" s="166">
        <v>-18828</v>
      </c>
      <c r="AL49" s="166">
        <v>-28738</v>
      </c>
      <c r="AP49" s="211">
        <v>-14358</v>
      </c>
      <c r="AQ49" s="42"/>
      <c r="AR49" s="42"/>
      <c r="AS49" s="42"/>
    </row>
    <row r="50" spans="4:45" x14ac:dyDescent="0.3">
      <c r="D50" s="146" t="s">
        <v>207</v>
      </c>
      <c r="F50" s="89"/>
      <c r="G50" s="89"/>
      <c r="H50" s="89">
        <v>0</v>
      </c>
      <c r="I50" s="89">
        <v>-786</v>
      </c>
      <c r="J50" s="166">
        <v>-812</v>
      </c>
      <c r="K50" s="30"/>
      <c r="L50" s="35"/>
      <c r="M50" s="10"/>
      <c r="N50" s="42"/>
      <c r="O50" s="106"/>
      <c r="P50" s="106"/>
      <c r="Q50" s="106"/>
      <c r="R50" s="10"/>
      <c r="S50" s="10"/>
      <c r="T50" s="10"/>
      <c r="U50" s="89">
        <v>0</v>
      </c>
      <c r="V50" s="89">
        <v>0</v>
      </c>
      <c r="W50" s="89">
        <v>0</v>
      </c>
      <c r="X50" s="111">
        <v>0</v>
      </c>
      <c r="Y50" s="10"/>
      <c r="Z50" s="10"/>
      <c r="AA50" s="10"/>
      <c r="AB50" s="89">
        <v>-206</v>
      </c>
      <c r="AC50" s="89">
        <v>-89</v>
      </c>
      <c r="AD50" s="89">
        <v>-404</v>
      </c>
      <c r="AE50" s="89">
        <v>-786</v>
      </c>
      <c r="AF50" s="10"/>
      <c r="AG50" s="10"/>
      <c r="AH50" s="10"/>
      <c r="AI50" s="89">
        <v>-418</v>
      </c>
      <c r="AJ50" s="166">
        <v>-549</v>
      </c>
      <c r="AK50" s="166">
        <v>-680</v>
      </c>
      <c r="AL50" s="166">
        <v>-812</v>
      </c>
      <c r="AP50" s="211">
        <v>-131</v>
      </c>
      <c r="AQ50" s="42"/>
      <c r="AR50" s="42"/>
      <c r="AS50" s="42"/>
    </row>
    <row r="51" spans="4:45" x14ac:dyDescent="0.3">
      <c r="D51" s="146" t="s">
        <v>69</v>
      </c>
      <c r="F51" s="89"/>
      <c r="G51" s="89"/>
      <c r="H51" s="89">
        <v>-3056</v>
      </c>
      <c r="I51" s="89">
        <v>-5722</v>
      </c>
      <c r="J51" s="166">
        <v>-1638</v>
      </c>
      <c r="K51" s="30"/>
      <c r="L51" s="35"/>
      <c r="M51" s="10"/>
      <c r="N51" s="42"/>
      <c r="O51" s="106"/>
      <c r="P51" s="106"/>
      <c r="Q51" s="106"/>
      <c r="R51" s="10"/>
      <c r="S51" s="10"/>
      <c r="T51" s="10"/>
      <c r="U51" s="89">
        <v>-405</v>
      </c>
      <c r="V51" s="89">
        <v>-1148</v>
      </c>
      <c r="W51" s="89">
        <v>-1958</v>
      </c>
      <c r="X51" s="111">
        <v>-3056</v>
      </c>
      <c r="Y51" s="10"/>
      <c r="Z51" s="10"/>
      <c r="AA51" s="10"/>
      <c r="AB51" s="89">
        <v>-1340</v>
      </c>
      <c r="AC51" s="89">
        <v>-4630</v>
      </c>
      <c r="AD51" s="89">
        <v>-4818</v>
      </c>
      <c r="AE51" s="89">
        <v>-5722</v>
      </c>
      <c r="AF51" s="10"/>
      <c r="AG51" s="10"/>
      <c r="AH51" s="10"/>
      <c r="AI51" s="89">
        <v>-783</v>
      </c>
      <c r="AJ51" s="166">
        <v>-954</v>
      </c>
      <c r="AK51" s="166">
        <v>-1598</v>
      </c>
      <c r="AL51" s="166">
        <v>-1638</v>
      </c>
      <c r="AP51" s="211">
        <v>-646</v>
      </c>
      <c r="AQ51" s="42"/>
      <c r="AR51" s="42"/>
      <c r="AS51" s="42"/>
    </row>
    <row r="52" spans="4:45" x14ac:dyDescent="0.3">
      <c r="D52" s="146" t="s">
        <v>208</v>
      </c>
      <c r="F52" s="89"/>
      <c r="G52" s="89"/>
      <c r="H52" s="89">
        <v>0</v>
      </c>
      <c r="I52" s="89">
        <v>0</v>
      </c>
      <c r="J52" s="166">
        <v>-361</v>
      </c>
      <c r="K52" s="30"/>
      <c r="L52" s="35"/>
      <c r="M52" s="10"/>
      <c r="N52" s="42"/>
      <c r="O52" s="106"/>
      <c r="P52" s="106"/>
      <c r="Q52" s="106"/>
      <c r="R52" s="10"/>
      <c r="S52" s="10"/>
      <c r="T52" s="10"/>
      <c r="U52" s="89">
        <v>0</v>
      </c>
      <c r="V52" s="89">
        <v>0</v>
      </c>
      <c r="W52" s="89">
        <v>0</v>
      </c>
      <c r="X52" s="111">
        <v>0</v>
      </c>
      <c r="Y52" s="10"/>
      <c r="Z52" s="10"/>
      <c r="AA52" s="10"/>
      <c r="AB52" s="89">
        <v>-59</v>
      </c>
      <c r="AC52" s="89">
        <v>0</v>
      </c>
      <c r="AD52" s="89">
        <v>0</v>
      </c>
      <c r="AE52" s="89">
        <v>0</v>
      </c>
      <c r="AF52" s="10"/>
      <c r="AG52" s="10"/>
      <c r="AH52" s="10"/>
      <c r="AI52" s="89">
        <v>-111</v>
      </c>
      <c r="AJ52" s="166">
        <v>-205</v>
      </c>
      <c r="AK52" s="166">
        <v>-291</v>
      </c>
      <c r="AL52" s="166">
        <v>-361</v>
      </c>
      <c r="AP52" s="211">
        <v>-80</v>
      </c>
      <c r="AQ52" s="42"/>
      <c r="AR52" s="42"/>
      <c r="AS52" s="42"/>
    </row>
    <row r="53" spans="4:45" x14ac:dyDescent="0.3">
      <c r="D53" s="146" t="s">
        <v>70</v>
      </c>
      <c r="F53" s="89">
        <v>-2956.9614800000145</v>
      </c>
      <c r="G53" s="89">
        <v>-12018.752130000084</v>
      </c>
      <c r="H53" s="89">
        <v>-60250</v>
      </c>
      <c r="I53" s="89">
        <v>-94562</v>
      </c>
      <c r="J53" s="166">
        <v>-95259</v>
      </c>
      <c r="K53" s="30"/>
      <c r="L53" s="35"/>
      <c r="M53" s="10"/>
      <c r="N53" s="42"/>
      <c r="O53" s="106">
        <v>-7032</v>
      </c>
      <c r="P53" s="106">
        <v>-10249</v>
      </c>
      <c r="Q53" s="106">
        <v>-12019</v>
      </c>
      <c r="R53" s="10"/>
      <c r="S53" s="10"/>
      <c r="T53" s="10"/>
      <c r="U53" s="89">
        <v>-2568</v>
      </c>
      <c r="V53" s="89">
        <v>-12505</v>
      </c>
      <c r="W53" s="89">
        <v>-38479</v>
      </c>
      <c r="X53" s="111">
        <v>-60250</v>
      </c>
      <c r="Y53" s="10"/>
      <c r="Z53" s="10"/>
      <c r="AA53" s="10"/>
      <c r="AB53" s="89">
        <v>-12132</v>
      </c>
      <c r="AC53" s="89">
        <v>-29860</v>
      </c>
      <c r="AD53" s="89">
        <v>-59699</v>
      </c>
      <c r="AE53" s="89">
        <v>-94562</v>
      </c>
      <c r="AF53" s="10"/>
      <c r="AG53" s="10"/>
      <c r="AH53" s="10"/>
      <c r="AI53" s="89">
        <v>-11547</v>
      </c>
      <c r="AJ53" s="166">
        <v>-30304</v>
      </c>
      <c r="AK53" s="166">
        <v>-49810</v>
      </c>
      <c r="AL53" s="166">
        <v>-95259</v>
      </c>
      <c r="AP53" s="211">
        <v>-13107</v>
      </c>
      <c r="AQ53" s="42"/>
      <c r="AR53" s="42"/>
      <c r="AS53" s="42"/>
    </row>
    <row r="54" spans="4:45" x14ac:dyDescent="0.3">
      <c r="D54" s="146" t="s">
        <v>72</v>
      </c>
      <c r="F54" s="89">
        <v>-15834.864</v>
      </c>
      <c r="G54" s="89">
        <v>-7061.6</v>
      </c>
      <c r="H54" s="89">
        <v>-23177</v>
      </c>
      <c r="I54" s="89">
        <v>-52284</v>
      </c>
      <c r="J54" s="166">
        <v>-27330</v>
      </c>
      <c r="K54" s="30"/>
      <c r="L54" s="35"/>
      <c r="M54" s="10"/>
      <c r="N54" s="42"/>
      <c r="O54" s="106" t="s">
        <v>175</v>
      </c>
      <c r="P54" s="106">
        <v>-4302</v>
      </c>
      <c r="Q54" s="106">
        <v>-7062</v>
      </c>
      <c r="R54" s="10"/>
      <c r="S54" s="10"/>
      <c r="T54" s="10"/>
      <c r="U54" s="89">
        <v>-2000</v>
      </c>
      <c r="V54" s="89">
        <v>-6384</v>
      </c>
      <c r="W54" s="89">
        <v>-11743</v>
      </c>
      <c r="X54" s="111">
        <v>-23177</v>
      </c>
      <c r="Y54" s="10"/>
      <c r="Z54" s="10"/>
      <c r="AA54" s="10"/>
      <c r="AB54" s="89">
        <v>-6423</v>
      </c>
      <c r="AC54" s="89">
        <v>-23456</v>
      </c>
      <c r="AD54" s="89">
        <v>-33472</v>
      </c>
      <c r="AE54" s="89">
        <v>-52284</v>
      </c>
      <c r="AF54" s="10"/>
      <c r="AG54" s="10"/>
      <c r="AH54" s="10"/>
      <c r="AI54" s="89">
        <v>-974</v>
      </c>
      <c r="AJ54" s="166">
        <v>-5813</v>
      </c>
      <c r="AK54" s="166">
        <v>-11858</v>
      </c>
      <c r="AL54" s="166">
        <v>-27330</v>
      </c>
      <c r="AP54" s="211">
        <v>-335</v>
      </c>
      <c r="AQ54" s="42"/>
      <c r="AR54" s="42"/>
      <c r="AS54" s="42"/>
    </row>
    <row r="55" spans="4:45" x14ac:dyDescent="0.3">
      <c r="D55" s="146" t="s">
        <v>74</v>
      </c>
      <c r="F55" s="89">
        <v>-6936.2777400000004</v>
      </c>
      <c r="G55" s="89">
        <v>-1464.3875499999999</v>
      </c>
      <c r="H55" s="89">
        <v>-15578</v>
      </c>
      <c r="I55" s="89">
        <v>-19396</v>
      </c>
      <c r="J55" s="166">
        <v>-20669</v>
      </c>
      <c r="K55" s="30"/>
      <c r="L55" s="35"/>
      <c r="M55" s="10"/>
      <c r="N55" s="42"/>
      <c r="O55" s="106" t="s">
        <v>175</v>
      </c>
      <c r="P55" s="106">
        <v>-1050</v>
      </c>
      <c r="Q55" s="106">
        <v>-1464</v>
      </c>
      <c r="R55" s="10"/>
      <c r="S55" s="10"/>
      <c r="T55" s="10"/>
      <c r="U55" s="89">
        <v>-1377</v>
      </c>
      <c r="V55" s="89">
        <v>-3431</v>
      </c>
      <c r="W55" s="89">
        <v>-4553</v>
      </c>
      <c r="X55" s="111">
        <v>-15578</v>
      </c>
      <c r="Y55" s="10"/>
      <c r="Z55" s="10"/>
      <c r="AA55" s="10"/>
      <c r="AB55" s="89">
        <v>-5534</v>
      </c>
      <c r="AC55" s="89">
        <v>-4593</v>
      </c>
      <c r="AD55" s="89">
        <v>-6507</v>
      </c>
      <c r="AE55" s="89">
        <v>-19396</v>
      </c>
      <c r="AF55" s="10"/>
      <c r="AG55" s="10"/>
      <c r="AH55" s="10"/>
      <c r="AI55" s="89">
        <v>-2882</v>
      </c>
      <c r="AJ55" s="166">
        <v>-4417</v>
      </c>
      <c r="AK55" s="166">
        <v>-10480</v>
      </c>
      <c r="AL55" s="166">
        <v>-20669</v>
      </c>
      <c r="AP55" s="211">
        <v>-2958</v>
      </c>
      <c r="AQ55" s="42"/>
      <c r="AR55" s="42"/>
      <c r="AS55" s="42"/>
    </row>
    <row r="56" spans="4:45" x14ac:dyDescent="0.3">
      <c r="D56" s="165"/>
      <c r="I56" s="10"/>
      <c r="J56" s="168"/>
      <c r="K56" s="30"/>
      <c r="L56" s="35"/>
      <c r="N56" s="47"/>
      <c r="AJ56" s="168"/>
      <c r="AK56" s="168"/>
      <c r="AL56" s="168"/>
      <c r="AP56" s="211"/>
      <c r="AQ56" s="47"/>
      <c r="AR56" s="47"/>
      <c r="AS56" s="47"/>
    </row>
    <row r="57" spans="4:45" x14ac:dyDescent="0.3">
      <c r="D57" s="147" t="s">
        <v>121</v>
      </c>
      <c r="F57" s="36">
        <f>SUM(F58:F71)</f>
        <v>-322414.65722424269</v>
      </c>
      <c r="G57" s="36">
        <f>SUM(G58:G71)</f>
        <v>-1053735.0558753139</v>
      </c>
      <c r="H57" s="36">
        <v>-1231082</v>
      </c>
      <c r="I57" s="36">
        <v>-2716941</v>
      </c>
      <c r="J57" s="36">
        <f>SUM(J58:J71)</f>
        <v>-2714027</v>
      </c>
      <c r="K57" s="30"/>
      <c r="L57" s="35"/>
      <c r="N57" s="42"/>
      <c r="O57" s="36">
        <f>SUM(O58:O71)</f>
        <v>-224335.74988445119</v>
      </c>
      <c r="P57" s="36">
        <f>SUM(P58:P71)</f>
        <v>-384640.38288649981</v>
      </c>
      <c r="Q57" s="36">
        <f>SUM(Q58:Q71)</f>
        <v>-1053735.0558753139</v>
      </c>
      <c r="U57" s="36">
        <f>SUM(U58:U71)</f>
        <v>-162052</v>
      </c>
      <c r="V57" s="36">
        <f>SUM(V58:V71)</f>
        <v>-453425</v>
      </c>
      <c r="W57" s="36">
        <f>SUM(W58:W71)</f>
        <v>-738794</v>
      </c>
      <c r="X57" s="36">
        <f>SUM(X58:X71)</f>
        <v>-1231082</v>
      </c>
      <c r="AB57" s="36">
        <f>SUM(AB58:AB71)</f>
        <v>-431361</v>
      </c>
      <c r="AC57" s="36">
        <f>SUM(AC58:AC71)</f>
        <v>-776004</v>
      </c>
      <c r="AD57" s="36">
        <f>SUM(AD58:AD71)</f>
        <v>-1419313</v>
      </c>
      <c r="AE57" s="36">
        <f>SUM(AE58:AE71)</f>
        <v>-2716941</v>
      </c>
      <c r="AI57" s="36">
        <f>SUM(AI58:AI71)</f>
        <v>-671333</v>
      </c>
      <c r="AJ57" s="36">
        <f>SUM(AJ58:AJ71)</f>
        <v>-973834</v>
      </c>
      <c r="AK57" s="36">
        <f>SUM(AK58:AK71)</f>
        <v>-1601861</v>
      </c>
      <c r="AL57" s="36">
        <f>SUM(AL58:AL71)</f>
        <v>-2714027</v>
      </c>
      <c r="AP57" s="218">
        <v>-500205</v>
      </c>
      <c r="AQ57" s="42"/>
      <c r="AR57" s="42"/>
      <c r="AS57" s="42"/>
    </row>
    <row r="58" spans="4:45" x14ac:dyDescent="0.3">
      <c r="D58" s="146" t="s">
        <v>173</v>
      </c>
      <c r="F58" s="89">
        <v>-166129.14111419173</v>
      </c>
      <c r="G58" s="89">
        <v>-802342.65429807315</v>
      </c>
      <c r="H58" s="89">
        <v>-806031</v>
      </c>
      <c r="I58" s="89">
        <v>-1968879</v>
      </c>
      <c r="J58" s="166">
        <v>-1842374</v>
      </c>
      <c r="K58" s="30"/>
      <c r="L58" s="35"/>
      <c r="M58" s="10"/>
      <c r="N58" s="42"/>
      <c r="O58" s="89">
        <v>-112644.31808600003</v>
      </c>
      <c r="P58" s="89">
        <v>-201638.00770640644</v>
      </c>
      <c r="Q58" s="89">
        <v>-802342.65429807315</v>
      </c>
      <c r="R58" s="10"/>
      <c r="S58" s="10"/>
      <c r="T58" s="10"/>
      <c r="U58" s="89">
        <v>-123423</v>
      </c>
      <c r="V58" s="89">
        <v>-356659</v>
      </c>
      <c r="W58" s="89">
        <v>-509700</v>
      </c>
      <c r="X58" s="111">
        <v>-806031</v>
      </c>
      <c r="Y58" s="10"/>
      <c r="Z58" s="10"/>
      <c r="AA58" s="10"/>
      <c r="AB58" s="89">
        <v>-246860</v>
      </c>
      <c r="AC58" s="89">
        <v>-479998</v>
      </c>
      <c r="AD58" s="89">
        <v>-845497</v>
      </c>
      <c r="AE58" s="89">
        <v>-1968879</v>
      </c>
      <c r="AF58" s="10"/>
      <c r="AG58" s="10"/>
      <c r="AH58" s="10"/>
      <c r="AI58" s="89">
        <v>-457448</v>
      </c>
      <c r="AJ58" s="166">
        <v>-610937</v>
      </c>
      <c r="AK58" s="166">
        <v>-977547</v>
      </c>
      <c r="AL58" s="166">
        <v>-1842374</v>
      </c>
      <c r="AP58" s="211">
        <v>-340752</v>
      </c>
      <c r="AQ58" s="42"/>
      <c r="AR58" s="42"/>
      <c r="AS58" s="42"/>
    </row>
    <row r="59" spans="4:45" x14ac:dyDescent="0.3">
      <c r="D59" s="146" t="s">
        <v>220</v>
      </c>
      <c r="F59" s="89">
        <v>0</v>
      </c>
      <c r="G59" s="89">
        <v>0</v>
      </c>
      <c r="H59" s="89">
        <v>0</v>
      </c>
      <c r="I59" s="89">
        <v>-136540</v>
      </c>
      <c r="J59" s="166">
        <v>-61748</v>
      </c>
      <c r="K59" s="30"/>
      <c r="L59" s="35"/>
      <c r="M59" s="10"/>
      <c r="N59" s="42"/>
      <c r="O59" s="89">
        <v>0</v>
      </c>
      <c r="P59" s="89">
        <v>0</v>
      </c>
      <c r="Q59" s="89">
        <v>0</v>
      </c>
      <c r="R59" s="10"/>
      <c r="S59" s="10"/>
      <c r="T59" s="10"/>
      <c r="U59" s="89">
        <v>0</v>
      </c>
      <c r="V59" s="89">
        <v>0</v>
      </c>
      <c r="W59" s="89">
        <v>0</v>
      </c>
      <c r="X59" s="111">
        <v>0</v>
      </c>
      <c r="Y59" s="10"/>
      <c r="Z59" s="10"/>
      <c r="AA59" s="10"/>
      <c r="AB59" s="89">
        <v>0</v>
      </c>
      <c r="AC59" s="89">
        <v>0</v>
      </c>
      <c r="AD59" s="89">
        <v>-125742</v>
      </c>
      <c r="AE59" s="89">
        <v>-136540</v>
      </c>
      <c r="AF59" s="10"/>
      <c r="AG59" s="10"/>
      <c r="AH59" s="10"/>
      <c r="AI59" s="89">
        <v>-30640</v>
      </c>
      <c r="AJ59" s="166">
        <v>30856</v>
      </c>
      <c r="AK59" s="166">
        <v>-20158</v>
      </c>
      <c r="AL59" s="166">
        <v>-61748</v>
      </c>
      <c r="AP59" s="211">
        <v>-7754</v>
      </c>
      <c r="AQ59" s="42"/>
      <c r="AR59" s="42"/>
      <c r="AS59" s="42"/>
    </row>
    <row r="60" spans="4:45" x14ac:dyDescent="0.3">
      <c r="D60" s="146" t="s">
        <v>62</v>
      </c>
      <c r="F60" s="89">
        <v>-514.76081000000704</v>
      </c>
      <c r="G60" s="89">
        <v>-4188.3046100000065</v>
      </c>
      <c r="H60" s="89">
        <v>-50017</v>
      </c>
      <c r="I60" s="89">
        <v>-75904</v>
      </c>
      <c r="J60" s="166">
        <v>-101075</v>
      </c>
      <c r="K60" s="30"/>
      <c r="L60" s="35"/>
      <c r="M60" s="10"/>
      <c r="N60" s="42"/>
      <c r="O60" s="89">
        <v>-2074.7261399999988</v>
      </c>
      <c r="P60" s="89">
        <v>-3123.6009999999951</v>
      </c>
      <c r="Q60" s="89">
        <v>-4188.3046100000065</v>
      </c>
      <c r="R60" s="10"/>
      <c r="S60" s="10"/>
      <c r="T60" s="10"/>
      <c r="U60" s="89">
        <v>-1755</v>
      </c>
      <c r="V60" s="89">
        <v>-5126</v>
      </c>
      <c r="W60" s="89">
        <v>-8731</v>
      </c>
      <c r="X60" s="111">
        <v>-50017</v>
      </c>
      <c r="Y60" s="10"/>
      <c r="Z60" s="10"/>
      <c r="AA60" s="10"/>
      <c r="AB60" s="89">
        <v>-22065</v>
      </c>
      <c r="AC60" s="89">
        <v>-32996</v>
      </c>
      <c r="AD60" s="89">
        <v>-36199</v>
      </c>
      <c r="AE60" s="89">
        <v>-75904</v>
      </c>
      <c r="AF60" s="10"/>
      <c r="AG60" s="10"/>
      <c r="AH60" s="10"/>
      <c r="AI60" s="89">
        <v>-21373</v>
      </c>
      <c r="AJ60" s="166">
        <v>-45190</v>
      </c>
      <c r="AK60" s="166">
        <v>-64345</v>
      </c>
      <c r="AL60" s="166">
        <v>-101075</v>
      </c>
      <c r="AP60" s="211">
        <v>-25273</v>
      </c>
      <c r="AQ60" s="42"/>
      <c r="AR60" s="42"/>
      <c r="AS60" s="42"/>
    </row>
    <row r="61" spans="4:45" x14ac:dyDescent="0.3">
      <c r="D61" s="146" t="s">
        <v>64</v>
      </c>
      <c r="F61" s="89">
        <v>-25587.420299999998</v>
      </c>
      <c r="G61" s="89">
        <v>-40418.316380000004</v>
      </c>
      <c r="H61" s="89">
        <v>-28652</v>
      </c>
      <c r="I61" s="89">
        <v>-37581</v>
      </c>
      <c r="J61" s="166">
        <v>-85960</v>
      </c>
      <c r="K61" s="30"/>
      <c r="L61" s="35"/>
      <c r="M61" s="10"/>
      <c r="N61" s="42"/>
      <c r="O61" s="89">
        <v>-23634.45737</v>
      </c>
      <c r="P61" s="89">
        <v>-32444.37945</v>
      </c>
      <c r="Q61" s="89">
        <v>-40418.316380000004</v>
      </c>
      <c r="R61" s="10"/>
      <c r="S61" s="10"/>
      <c r="T61" s="10"/>
      <c r="U61" s="89">
        <v>-5425</v>
      </c>
      <c r="V61" s="89">
        <v>-12583</v>
      </c>
      <c r="W61" s="89">
        <v>-18998</v>
      </c>
      <c r="X61" s="111">
        <v>-28652</v>
      </c>
      <c r="Y61" s="10"/>
      <c r="Z61" s="10"/>
      <c r="AA61" s="10"/>
      <c r="AB61" s="89">
        <v>-5798</v>
      </c>
      <c r="AC61" s="89">
        <v>-10894</v>
      </c>
      <c r="AD61" s="89">
        <v>-15063</v>
      </c>
      <c r="AE61" s="89">
        <v>-37581</v>
      </c>
      <c r="AF61" s="10"/>
      <c r="AG61" s="10"/>
      <c r="AH61" s="10"/>
      <c r="AI61" s="89">
        <v>-15482</v>
      </c>
      <c r="AJ61" s="166">
        <v>-33169</v>
      </c>
      <c r="AK61" s="166">
        <v>-49730</v>
      </c>
      <c r="AL61" s="166">
        <v>-85960</v>
      </c>
      <c r="AP61" s="211">
        <v>-21843</v>
      </c>
      <c r="AQ61" s="42"/>
      <c r="AR61" s="42"/>
      <c r="AS61" s="42"/>
    </row>
    <row r="62" spans="4:45" x14ac:dyDescent="0.3">
      <c r="D62" s="146" t="s">
        <v>65</v>
      </c>
      <c r="F62" s="89">
        <v>-45412.334191097099</v>
      </c>
      <c r="G62" s="89">
        <v>-56682.876602897129</v>
      </c>
      <c r="H62" s="89">
        <v>-37031</v>
      </c>
      <c r="I62" s="89">
        <v>-52909</v>
      </c>
      <c r="J62" s="166">
        <v>-85362</v>
      </c>
      <c r="K62" s="30"/>
      <c r="L62" s="35"/>
      <c r="M62" s="10"/>
      <c r="N62" s="42"/>
      <c r="O62" s="89">
        <v>-24709.891717002021</v>
      </c>
      <c r="P62" s="89">
        <v>-38555.832558139853</v>
      </c>
      <c r="Q62" s="89">
        <v>-56682.876602897129</v>
      </c>
      <c r="R62" s="10"/>
      <c r="S62" s="10"/>
      <c r="T62" s="10"/>
      <c r="U62" s="89">
        <v>-3058</v>
      </c>
      <c r="V62" s="89">
        <v>-8002</v>
      </c>
      <c r="W62" s="89">
        <v>-13572</v>
      </c>
      <c r="X62" s="111">
        <v>-37031</v>
      </c>
      <c r="Y62" s="10"/>
      <c r="Z62" s="10"/>
      <c r="AA62" s="10"/>
      <c r="AB62" s="89">
        <v>-12069</v>
      </c>
      <c r="AC62" s="89">
        <v>-21994</v>
      </c>
      <c r="AD62" s="89">
        <v>-36593</v>
      </c>
      <c r="AE62" s="89">
        <v>-52909</v>
      </c>
      <c r="AF62" s="10"/>
      <c r="AG62" s="10"/>
      <c r="AH62" s="10"/>
      <c r="AI62" s="89">
        <v>-42236</v>
      </c>
      <c r="AJ62" s="166">
        <v>-54513</v>
      </c>
      <c r="AK62" s="166">
        <v>-61473</v>
      </c>
      <c r="AL62" s="166">
        <v>-85362</v>
      </c>
      <c r="AP62" s="211">
        <v>-17096</v>
      </c>
      <c r="AQ62" s="42"/>
      <c r="AR62" s="42"/>
      <c r="AS62" s="42"/>
    </row>
    <row r="63" spans="4:45" x14ac:dyDescent="0.3">
      <c r="D63" s="146" t="s">
        <v>66</v>
      </c>
      <c r="E63" s="10"/>
      <c r="F63" s="89">
        <v>-12476.879169999998</v>
      </c>
      <c r="G63" s="89">
        <v>-18513.390140000007</v>
      </c>
      <c r="H63" s="89">
        <v>-115351</v>
      </c>
      <c r="I63" s="89">
        <v>-172593</v>
      </c>
      <c r="J63" s="166">
        <v>-176442</v>
      </c>
      <c r="K63" s="30"/>
      <c r="L63" s="35"/>
      <c r="M63" s="10"/>
      <c r="N63" s="42"/>
      <c r="O63" s="89">
        <v>-12785.195039999999</v>
      </c>
      <c r="P63" s="89">
        <v>-16197.881079999996</v>
      </c>
      <c r="Q63" s="89">
        <v>-18513.390140000007</v>
      </c>
      <c r="R63" s="10"/>
      <c r="S63" s="10"/>
      <c r="T63" s="10"/>
      <c r="U63" s="89">
        <v>-6280</v>
      </c>
      <c r="V63" s="89">
        <v>-20027</v>
      </c>
      <c r="W63" s="89">
        <v>-82232</v>
      </c>
      <c r="X63" s="111">
        <v>-115351</v>
      </c>
      <c r="Y63" s="10"/>
      <c r="Z63" s="10"/>
      <c r="AA63" s="10"/>
      <c r="AB63" s="89">
        <v>-74578</v>
      </c>
      <c r="AC63" s="89">
        <v>-85204</v>
      </c>
      <c r="AD63" s="89">
        <v>-124488</v>
      </c>
      <c r="AE63" s="89">
        <v>-172593</v>
      </c>
      <c r="AF63" s="10"/>
      <c r="AG63" s="10"/>
      <c r="AH63" s="10"/>
      <c r="AI63" s="89">
        <v>-29752</v>
      </c>
      <c r="AJ63" s="166">
        <v>-87712</v>
      </c>
      <c r="AK63" s="166">
        <v>-137734</v>
      </c>
      <c r="AL63" s="166">
        <v>-176442</v>
      </c>
      <c r="AP63" s="211">
        <v>-33531</v>
      </c>
      <c r="AQ63" s="42"/>
      <c r="AR63" s="42"/>
      <c r="AS63" s="42"/>
    </row>
    <row r="64" spans="4:45" x14ac:dyDescent="0.3">
      <c r="D64" s="146" t="s">
        <v>67</v>
      </c>
      <c r="E64" s="10"/>
      <c r="F64" s="89"/>
      <c r="G64" s="89"/>
      <c r="H64" s="89">
        <v>-18544</v>
      </c>
      <c r="I64" s="89">
        <v>-16695</v>
      </c>
      <c r="J64" s="166">
        <v>-60674</v>
      </c>
      <c r="K64" s="30"/>
      <c r="L64" s="35"/>
      <c r="M64" s="10"/>
      <c r="N64" s="42"/>
      <c r="O64" s="89"/>
      <c r="P64" s="89"/>
      <c r="Q64" s="89"/>
      <c r="R64" s="10"/>
      <c r="S64" s="10"/>
      <c r="T64" s="10"/>
      <c r="U64" s="89">
        <v>-4543</v>
      </c>
      <c r="V64" s="89">
        <v>0</v>
      </c>
      <c r="W64" s="89">
        <v>-16348</v>
      </c>
      <c r="X64" s="111">
        <v>-18544</v>
      </c>
      <c r="Y64" s="10"/>
      <c r="Z64" s="10"/>
      <c r="AA64" s="10"/>
      <c r="AB64" s="89">
        <v>-1786</v>
      </c>
      <c r="AC64" s="89">
        <v>-5766</v>
      </c>
      <c r="AD64" s="89">
        <v>-10073</v>
      </c>
      <c r="AE64" s="89">
        <v>-16695</v>
      </c>
      <c r="AF64" s="10"/>
      <c r="AG64" s="10"/>
      <c r="AH64" s="10"/>
      <c r="AI64" s="89">
        <v>-4497</v>
      </c>
      <c r="AJ64" s="166">
        <v>-29685</v>
      </c>
      <c r="AK64" s="166">
        <v>-43700</v>
      </c>
      <c r="AL64" s="166">
        <v>-60674</v>
      </c>
      <c r="AP64" s="211">
        <v>-7646</v>
      </c>
      <c r="AQ64" s="42"/>
      <c r="AR64" s="42"/>
      <c r="AS64" s="42"/>
    </row>
    <row r="65" spans="3:45" x14ac:dyDescent="0.3">
      <c r="D65" s="146" t="s">
        <v>68</v>
      </c>
      <c r="E65" s="10"/>
      <c r="F65" s="89">
        <v>-8371.8755766938393</v>
      </c>
      <c r="G65" s="89">
        <v>-24065.308853678631</v>
      </c>
      <c r="H65" s="89">
        <v>-12025</v>
      </c>
      <c r="I65" s="89">
        <v>-50350</v>
      </c>
      <c r="J65" s="166">
        <v>-34716</v>
      </c>
      <c r="K65" s="30"/>
      <c r="L65" s="35"/>
      <c r="M65" s="10"/>
      <c r="N65" s="42"/>
      <c r="O65" s="89">
        <v>-9438.4816909491165</v>
      </c>
      <c r="P65" s="89">
        <v>-15650.464506163476</v>
      </c>
      <c r="Q65" s="89">
        <v>-24065.308853678631</v>
      </c>
      <c r="R65" s="10"/>
      <c r="S65" s="10"/>
      <c r="T65" s="10"/>
      <c r="U65" s="89">
        <v>-1717</v>
      </c>
      <c r="V65" s="89">
        <v>-4831</v>
      </c>
      <c r="W65" s="89">
        <v>-8409</v>
      </c>
      <c r="X65" s="111">
        <v>-12025</v>
      </c>
      <c r="Y65" s="10"/>
      <c r="Z65" s="10"/>
      <c r="AA65" s="10"/>
      <c r="AB65" s="89">
        <v>-25062</v>
      </c>
      <c r="AC65" s="89">
        <v>-20707</v>
      </c>
      <c r="AD65" s="89">
        <v>-32800</v>
      </c>
      <c r="AE65" s="89">
        <v>-50350</v>
      </c>
      <c r="AF65" s="10"/>
      <c r="AG65" s="10"/>
      <c r="AH65" s="10"/>
      <c r="AI65" s="89">
        <v>-6076</v>
      </c>
      <c r="AJ65" s="166">
        <v>-12184</v>
      </c>
      <c r="AK65" s="166">
        <v>-18171</v>
      </c>
      <c r="AL65" s="166">
        <v>-34716</v>
      </c>
      <c r="AP65" s="211">
        <v>-12714</v>
      </c>
      <c r="AQ65" s="42"/>
      <c r="AR65" s="42"/>
      <c r="AS65" s="42"/>
    </row>
    <row r="66" spans="3:45" x14ac:dyDescent="0.3">
      <c r="D66" s="146" t="s">
        <v>207</v>
      </c>
      <c r="E66" s="10"/>
      <c r="F66" s="89"/>
      <c r="G66" s="89"/>
      <c r="H66" s="89">
        <v>0</v>
      </c>
      <c r="I66" s="89">
        <v>-2145</v>
      </c>
      <c r="J66" s="166">
        <v>-2945</v>
      </c>
      <c r="K66" s="30"/>
      <c r="L66" s="35"/>
      <c r="M66" s="10"/>
      <c r="N66" s="42"/>
      <c r="O66" s="89"/>
      <c r="P66" s="89"/>
      <c r="Q66" s="89"/>
      <c r="R66" s="10"/>
      <c r="S66" s="10"/>
      <c r="T66" s="10"/>
      <c r="U66" s="89">
        <v>0</v>
      </c>
      <c r="V66" s="89">
        <v>0</v>
      </c>
      <c r="W66" s="89">
        <v>0</v>
      </c>
      <c r="X66" s="111">
        <v>0</v>
      </c>
      <c r="Y66" s="10"/>
      <c r="Z66" s="10"/>
      <c r="AA66" s="10"/>
      <c r="AB66" s="89">
        <v>-163</v>
      </c>
      <c r="AC66" s="89">
        <v>-333</v>
      </c>
      <c r="AD66" s="89">
        <v>-729</v>
      </c>
      <c r="AE66" s="89">
        <v>-2145</v>
      </c>
      <c r="AF66" s="10"/>
      <c r="AG66" s="10"/>
      <c r="AH66" s="10"/>
      <c r="AI66" s="89">
        <v>-889</v>
      </c>
      <c r="AJ66" s="166">
        <v>-1575</v>
      </c>
      <c r="AK66" s="166">
        <v>-2262</v>
      </c>
      <c r="AL66" s="166">
        <v>-2945</v>
      </c>
      <c r="AP66" s="211">
        <v>-377</v>
      </c>
      <c r="AQ66" s="42"/>
      <c r="AR66" s="42"/>
      <c r="AS66" s="42"/>
    </row>
    <row r="67" spans="3:45" x14ac:dyDescent="0.3">
      <c r="D67" s="146" t="s">
        <v>69</v>
      </c>
      <c r="E67" s="10"/>
      <c r="F67" s="89">
        <v>-26153.43763</v>
      </c>
      <c r="G67" s="89">
        <v>-22903.084469999998</v>
      </c>
      <c r="H67" s="89">
        <v>-1893</v>
      </c>
      <c r="I67" s="89">
        <v>-7697</v>
      </c>
      <c r="J67" s="166">
        <v>-3412</v>
      </c>
      <c r="K67" s="30"/>
      <c r="L67" s="35"/>
      <c r="M67" s="10"/>
      <c r="N67" s="42"/>
      <c r="O67" s="89">
        <v>-10410.901519999999</v>
      </c>
      <c r="P67" s="89">
        <v>-17537.59374</v>
      </c>
      <c r="Q67" s="89">
        <v>-22903.084469999998</v>
      </c>
      <c r="R67" s="10"/>
      <c r="S67" s="10"/>
      <c r="T67" s="10"/>
      <c r="U67" s="89">
        <v>-297</v>
      </c>
      <c r="V67" s="89">
        <v>-770</v>
      </c>
      <c r="W67" s="89">
        <v>-1330</v>
      </c>
      <c r="X67" s="111">
        <v>-1893</v>
      </c>
      <c r="Y67" s="10"/>
      <c r="Z67" s="10"/>
      <c r="AA67" s="10"/>
      <c r="AB67" s="89">
        <v>-1193</v>
      </c>
      <c r="AC67" s="89">
        <v>-4514</v>
      </c>
      <c r="AD67" s="89">
        <v>-4529</v>
      </c>
      <c r="AE67" s="89">
        <v>-7697</v>
      </c>
      <c r="AF67" s="10"/>
      <c r="AG67" s="10"/>
      <c r="AH67" s="10"/>
      <c r="AI67" s="89">
        <v>-2436</v>
      </c>
      <c r="AJ67" s="166">
        <v>-2718</v>
      </c>
      <c r="AK67" s="166">
        <v>-2963</v>
      </c>
      <c r="AL67" s="166">
        <v>-3412</v>
      </c>
      <c r="AP67" s="211">
        <v>-542</v>
      </c>
      <c r="AQ67" s="42"/>
      <c r="AR67" s="42"/>
      <c r="AS67" s="42"/>
    </row>
    <row r="68" spans="3:45" x14ac:dyDescent="0.3">
      <c r="D68" s="146" t="s">
        <v>208</v>
      </c>
      <c r="E68" s="10"/>
      <c r="F68" s="89">
        <v>-7426.6297722600002</v>
      </c>
      <c r="G68" s="89">
        <v>-20629.302310665</v>
      </c>
      <c r="H68" s="89">
        <v>-57813</v>
      </c>
      <c r="I68" s="89">
        <v>-86357</v>
      </c>
      <c r="J68" s="166">
        <v>-126725</v>
      </c>
      <c r="K68" s="30"/>
      <c r="L68" s="35"/>
      <c r="M68" s="10"/>
      <c r="N68" s="42"/>
      <c r="O68" s="89">
        <v>-8651.090620500001</v>
      </c>
      <c r="P68" s="89">
        <v>-13950.752565790002</v>
      </c>
      <c r="Q68" s="89">
        <v>-20629.302310665</v>
      </c>
      <c r="R68" s="10"/>
      <c r="S68" s="10"/>
      <c r="T68" s="10"/>
      <c r="U68" s="89">
        <v>-7733</v>
      </c>
      <c r="V68" s="89">
        <v>-18584</v>
      </c>
      <c r="W68" s="89">
        <v>-37831</v>
      </c>
      <c r="X68" s="111">
        <v>-57813</v>
      </c>
      <c r="Y68" s="10"/>
      <c r="Z68" s="10"/>
      <c r="AA68" s="10"/>
      <c r="AB68" s="89">
        <v>-19253</v>
      </c>
      <c r="AC68" s="89">
        <v>-35577</v>
      </c>
      <c r="AD68" s="89">
        <v>-46224</v>
      </c>
      <c r="AE68" s="89">
        <v>-86357</v>
      </c>
      <c r="AF68" s="10"/>
      <c r="AG68" s="10"/>
      <c r="AH68" s="10"/>
      <c r="AI68" s="89">
        <v>-26935</v>
      </c>
      <c r="AJ68" s="166">
        <v>-69142</v>
      </c>
      <c r="AK68" s="166">
        <v>-98967</v>
      </c>
      <c r="AL68" s="166">
        <v>-126725</v>
      </c>
      <c r="AP68" s="211">
        <v>-4735</v>
      </c>
      <c r="AQ68" s="42"/>
      <c r="AR68" s="42"/>
      <c r="AS68" s="42"/>
    </row>
    <row r="69" spans="3:45" x14ac:dyDescent="0.3">
      <c r="D69" s="146" t="s">
        <v>71</v>
      </c>
      <c r="E69" s="10"/>
      <c r="F69" s="89">
        <v>-4810.54493</v>
      </c>
      <c r="G69" s="89">
        <v>-8378.6786900000006</v>
      </c>
      <c r="H69" s="89">
        <v>-18616</v>
      </c>
      <c r="I69" s="89">
        <v>-29346</v>
      </c>
      <c r="J69" s="166">
        <v>-15777</v>
      </c>
      <c r="K69" s="30"/>
      <c r="L69" s="35"/>
      <c r="M69" s="10"/>
      <c r="N69" s="42"/>
      <c r="O69" s="89">
        <v>-2939.59366</v>
      </c>
      <c r="P69" s="89">
        <v>-5267.8299000000006</v>
      </c>
      <c r="Q69" s="89">
        <v>-8378.6786900000006</v>
      </c>
      <c r="R69" s="10"/>
      <c r="S69" s="10"/>
      <c r="T69" s="10"/>
      <c r="U69" s="89">
        <v>-2661</v>
      </c>
      <c r="V69" s="89">
        <v>-6967</v>
      </c>
      <c r="W69" s="89">
        <v>-12556</v>
      </c>
      <c r="X69" s="111">
        <v>-18616</v>
      </c>
      <c r="Y69" s="10"/>
      <c r="Z69" s="10"/>
      <c r="AA69" s="10"/>
      <c r="AB69" s="89">
        <v>-3889</v>
      </c>
      <c r="AC69" s="89">
        <v>-10032</v>
      </c>
      <c r="AD69" s="89">
        <v>-17789</v>
      </c>
      <c r="AE69" s="89">
        <v>-29346</v>
      </c>
      <c r="AF69" s="10"/>
      <c r="AG69" s="10"/>
      <c r="AH69" s="10"/>
      <c r="AI69" s="89">
        <v>-8602</v>
      </c>
      <c r="AJ69" s="166">
        <v>-8806</v>
      </c>
      <c r="AK69" s="166">
        <v>-10363</v>
      </c>
      <c r="AL69" s="166">
        <v>-15777</v>
      </c>
      <c r="AP69" s="211">
        <v>-1385</v>
      </c>
      <c r="AQ69" s="42"/>
      <c r="AR69" s="42"/>
      <c r="AS69" s="42"/>
    </row>
    <row r="70" spans="3:45" x14ac:dyDescent="0.3">
      <c r="D70" s="146" t="s">
        <v>73</v>
      </c>
      <c r="E70" s="10"/>
      <c r="F70" s="89">
        <v>-5264.5553300000001</v>
      </c>
      <c r="G70" s="89">
        <v>-5959.0651699999999</v>
      </c>
      <c r="H70" s="89">
        <v>-36322</v>
      </c>
      <c r="I70" s="89">
        <v>-47837</v>
      </c>
      <c r="J70" s="166">
        <v>-9185</v>
      </c>
      <c r="K70" s="30"/>
      <c r="L70" s="35"/>
      <c r="M70" s="10"/>
      <c r="N70" s="42"/>
      <c r="O70" s="89">
        <v>-3130</v>
      </c>
      <c r="P70" s="89">
        <v>-5057.4984999999997</v>
      </c>
      <c r="Q70" s="89">
        <v>-5959.0651699999999</v>
      </c>
      <c r="R70" s="10"/>
      <c r="S70" s="10"/>
      <c r="T70" s="10"/>
      <c r="U70" s="89">
        <v>-3366</v>
      </c>
      <c r="V70" s="89">
        <v>-13138</v>
      </c>
      <c r="W70" s="89">
        <v>-22393</v>
      </c>
      <c r="X70" s="111">
        <v>-36322</v>
      </c>
      <c r="Y70" s="10"/>
      <c r="Z70" s="10"/>
      <c r="AA70" s="10"/>
      <c r="AB70" s="89">
        <v>-6718</v>
      </c>
      <c r="AC70" s="89">
        <v>-16672</v>
      </c>
      <c r="AD70" s="89">
        <v>-28530</v>
      </c>
      <c r="AE70" s="89">
        <v>-47837</v>
      </c>
      <c r="AF70" s="10"/>
      <c r="AG70" s="10"/>
      <c r="AH70" s="10"/>
      <c r="AI70" s="89">
        <v>-7977</v>
      </c>
      <c r="AJ70" s="166">
        <v>-8695</v>
      </c>
      <c r="AK70" s="166">
        <v>-9122</v>
      </c>
      <c r="AL70" s="166">
        <v>-9185</v>
      </c>
      <c r="AP70" s="211">
        <v>-3345</v>
      </c>
      <c r="AQ70" s="42"/>
      <c r="AR70" s="42"/>
      <c r="AS70" s="42"/>
    </row>
    <row r="71" spans="3:45" x14ac:dyDescent="0.3">
      <c r="D71" s="146" t="s">
        <v>74</v>
      </c>
      <c r="E71" s="10"/>
      <c r="F71" s="89">
        <v>-20267.078400000057</v>
      </c>
      <c r="G71" s="89">
        <v>-49654.074349999901</v>
      </c>
      <c r="H71" s="89">
        <v>-48787</v>
      </c>
      <c r="I71" s="89">
        <v>-32108</v>
      </c>
      <c r="J71" s="166">
        <v>-107632</v>
      </c>
      <c r="K71" s="30"/>
      <c r="L71" s="35"/>
      <c r="M71" s="10"/>
      <c r="N71" s="42"/>
      <c r="O71" s="89">
        <v>-13917.094039999993</v>
      </c>
      <c r="P71" s="89">
        <v>-35216.541879999975</v>
      </c>
      <c r="Q71" s="89">
        <v>-49654.074349999901</v>
      </c>
      <c r="R71" s="10"/>
      <c r="S71" s="10"/>
      <c r="T71" s="10"/>
      <c r="U71" s="89">
        <v>-1794</v>
      </c>
      <c r="V71" s="89">
        <v>-6738</v>
      </c>
      <c r="W71" s="89">
        <v>-6694</v>
      </c>
      <c r="X71" s="111">
        <v>-48787</v>
      </c>
      <c r="Y71" s="10"/>
      <c r="Z71" s="10"/>
      <c r="AA71" s="10"/>
      <c r="AB71" s="89">
        <v>-11927</v>
      </c>
      <c r="AC71" s="89">
        <v>-51317</v>
      </c>
      <c r="AD71" s="89">
        <v>-95057</v>
      </c>
      <c r="AE71" s="89">
        <v>-32108</v>
      </c>
      <c r="AF71" s="10"/>
      <c r="AG71" s="10"/>
      <c r="AH71" s="10"/>
      <c r="AI71" s="89">
        <v>-16990</v>
      </c>
      <c r="AJ71" s="166">
        <v>-40364</v>
      </c>
      <c r="AK71" s="166">
        <v>-105326</v>
      </c>
      <c r="AL71" s="166">
        <v>-107632</v>
      </c>
      <c r="AP71" s="211">
        <v>-23212</v>
      </c>
      <c r="AQ71" s="42"/>
      <c r="AR71" s="42"/>
      <c r="AS71" s="42"/>
    </row>
    <row r="72" spans="3:45" x14ac:dyDescent="0.3">
      <c r="E72" s="10"/>
      <c r="I72" s="10"/>
      <c r="J72" s="167"/>
      <c r="K72" s="30"/>
      <c r="L72" s="35"/>
      <c r="M72" s="10"/>
      <c r="N72" s="47"/>
      <c r="R72" s="10"/>
      <c r="S72" s="10"/>
      <c r="T72" s="10"/>
      <c r="Y72" s="10"/>
      <c r="Z72" s="10"/>
      <c r="AA72" s="10"/>
      <c r="AF72" s="10"/>
      <c r="AG72" s="10"/>
      <c r="AH72" s="10"/>
      <c r="AJ72" s="167"/>
      <c r="AK72" s="167"/>
      <c r="AL72" s="167"/>
      <c r="AP72" s="211"/>
      <c r="AQ72" s="47"/>
      <c r="AR72" s="47"/>
      <c r="AS72" s="47"/>
    </row>
    <row r="73" spans="3:45" x14ac:dyDescent="0.3">
      <c r="D73" s="148" t="s">
        <v>3</v>
      </c>
      <c r="E73" s="10"/>
      <c r="F73" s="36">
        <f>SUM(F74:F82)</f>
        <v>255115</v>
      </c>
      <c r="G73" s="36">
        <f>SUM(G74:G82)</f>
        <v>443788</v>
      </c>
      <c r="H73" s="36">
        <v>604134</v>
      </c>
      <c r="I73" s="36">
        <v>1303464</v>
      </c>
      <c r="J73" s="36">
        <v>675801</v>
      </c>
      <c r="K73" s="30"/>
      <c r="L73" s="35"/>
      <c r="M73" s="10"/>
      <c r="N73" s="42"/>
      <c r="O73" s="36">
        <f>SUM(O74:O82)</f>
        <v>296031</v>
      </c>
      <c r="P73" s="36">
        <f>SUM(P74:P82)</f>
        <v>371468</v>
      </c>
      <c r="Q73" s="36">
        <f>SUM(Q74:Q82)</f>
        <v>443788</v>
      </c>
      <c r="R73" s="10"/>
      <c r="S73" s="10"/>
      <c r="T73" s="10"/>
      <c r="U73" s="36">
        <f>SUM(U74:U82)</f>
        <v>156611</v>
      </c>
      <c r="V73" s="36">
        <f>SUM(V74:V82)</f>
        <v>305970</v>
      </c>
      <c r="W73" s="36">
        <f>SUM(W74:W82)</f>
        <v>500044</v>
      </c>
      <c r="X73" s="36">
        <f>SUM(X74:X82)</f>
        <v>604134</v>
      </c>
      <c r="Y73" s="10"/>
      <c r="Z73" s="10"/>
      <c r="AA73" s="10"/>
      <c r="AB73" s="36">
        <f>SUM(AB74:AB83)</f>
        <v>454374</v>
      </c>
      <c r="AC73" s="36">
        <f>SUM(AC74:AC83)</f>
        <v>727077</v>
      </c>
      <c r="AD73" s="36">
        <f>SUM(AD74:AD83)</f>
        <v>999978</v>
      </c>
      <c r="AE73" s="36">
        <f>SUM(AE74:AE82)</f>
        <v>1303464</v>
      </c>
      <c r="AF73" s="10"/>
      <c r="AG73" s="10"/>
      <c r="AH73" s="10"/>
      <c r="AI73" s="36">
        <f>SUM(AI74:AI83)</f>
        <v>242803</v>
      </c>
      <c r="AJ73" s="36">
        <f>SUM(AJ74:AJ83)</f>
        <v>414036</v>
      </c>
      <c r="AK73" s="36">
        <f>SUM(AK74:AK83)</f>
        <v>543730</v>
      </c>
      <c r="AL73" s="36">
        <v>675801</v>
      </c>
      <c r="AP73" s="210">
        <v>225508</v>
      </c>
      <c r="AQ73" s="42"/>
      <c r="AR73" s="42"/>
      <c r="AS73" s="42"/>
    </row>
    <row r="74" spans="3:45" x14ac:dyDescent="0.3">
      <c r="D74" s="149" t="s">
        <v>126</v>
      </c>
      <c r="E74" s="10"/>
      <c r="F74" s="11">
        <v>229172</v>
      </c>
      <c r="G74" s="11">
        <v>271181</v>
      </c>
      <c r="H74" s="11">
        <v>199089</v>
      </c>
      <c r="I74" s="11">
        <v>77758</v>
      </c>
      <c r="J74" s="166">
        <v>76140</v>
      </c>
      <c r="K74" s="30"/>
      <c r="L74" s="35"/>
      <c r="M74" s="10"/>
      <c r="N74" s="42"/>
      <c r="O74" s="35">
        <v>134542</v>
      </c>
      <c r="P74" s="35">
        <v>210442</v>
      </c>
      <c r="Q74" s="23">
        <f t="shared" ref="Q74:Q83" si="0">G74</f>
        <v>271181</v>
      </c>
      <c r="R74" s="10"/>
      <c r="S74" s="10"/>
      <c r="T74" s="10"/>
      <c r="U74" s="35">
        <v>88472</v>
      </c>
      <c r="V74" s="35">
        <v>151607</v>
      </c>
      <c r="W74" s="35">
        <v>188363</v>
      </c>
      <c r="X74" s="111">
        <v>199089</v>
      </c>
      <c r="Y74" s="10"/>
      <c r="Z74" s="10"/>
      <c r="AA74" s="10"/>
      <c r="AB74" s="35">
        <v>16063</v>
      </c>
      <c r="AC74" s="35">
        <v>54016</v>
      </c>
      <c r="AD74" s="35">
        <v>60108</v>
      </c>
      <c r="AE74" s="35">
        <v>77758</v>
      </c>
      <c r="AF74" s="10"/>
      <c r="AG74" s="10"/>
      <c r="AH74" s="10"/>
      <c r="AI74" s="35">
        <v>22576</v>
      </c>
      <c r="AJ74" s="166">
        <v>40307</v>
      </c>
      <c r="AK74" s="166">
        <v>58234</v>
      </c>
      <c r="AL74" s="166">
        <v>76140</v>
      </c>
      <c r="AP74" s="219">
        <v>8976</v>
      </c>
      <c r="AQ74" s="42"/>
      <c r="AR74" s="42"/>
      <c r="AS74" s="42"/>
    </row>
    <row r="75" spans="3:45" x14ac:dyDescent="0.3">
      <c r="D75" s="149" t="s">
        <v>86</v>
      </c>
      <c r="E75" s="10"/>
      <c r="F75" s="11">
        <v>23741</v>
      </c>
      <c r="G75" s="11">
        <v>46817</v>
      </c>
      <c r="H75" s="11">
        <v>124543</v>
      </c>
      <c r="I75" s="11">
        <v>196154</v>
      </c>
      <c r="J75" s="166">
        <v>201476</v>
      </c>
      <c r="K75" s="30"/>
      <c r="L75" s="35"/>
      <c r="M75" s="10"/>
      <c r="N75" s="42"/>
      <c r="O75" s="35">
        <v>21678</v>
      </c>
      <c r="P75" s="35">
        <v>33975</v>
      </c>
      <c r="Q75" s="23">
        <f t="shared" si="0"/>
        <v>46817</v>
      </c>
      <c r="R75" s="10"/>
      <c r="S75" s="10"/>
      <c r="T75" s="10"/>
      <c r="U75" s="35">
        <v>14869</v>
      </c>
      <c r="V75" s="35">
        <v>42916</v>
      </c>
      <c r="W75" s="35">
        <v>86051</v>
      </c>
      <c r="X75" s="111">
        <v>124543</v>
      </c>
      <c r="Y75" s="10"/>
      <c r="Z75" s="10"/>
      <c r="AA75" s="10"/>
      <c r="AB75" s="35">
        <v>57333</v>
      </c>
      <c r="AC75" s="35">
        <v>83463</v>
      </c>
      <c r="AD75" s="35">
        <v>128762</v>
      </c>
      <c r="AE75" s="35">
        <v>196154</v>
      </c>
      <c r="AF75" s="10"/>
      <c r="AG75" s="10"/>
      <c r="AH75" s="10"/>
      <c r="AI75" s="35">
        <v>47657</v>
      </c>
      <c r="AJ75" s="166">
        <v>96497</v>
      </c>
      <c r="AK75" s="166">
        <v>163844</v>
      </c>
      <c r="AL75" s="166">
        <v>201476</v>
      </c>
      <c r="AP75" s="219">
        <v>73865</v>
      </c>
      <c r="AQ75" s="42"/>
      <c r="AR75" s="42"/>
      <c r="AS75" s="42"/>
    </row>
    <row r="76" spans="3:45" x14ac:dyDescent="0.3">
      <c r="D76" s="149" t="s">
        <v>209</v>
      </c>
      <c r="E76" s="10"/>
      <c r="F76" s="11"/>
      <c r="G76" s="11"/>
      <c r="H76" s="11">
        <v>0</v>
      </c>
      <c r="I76" s="11">
        <v>8138</v>
      </c>
      <c r="J76" s="131"/>
      <c r="K76" s="30"/>
      <c r="L76" s="35"/>
      <c r="M76" s="10"/>
      <c r="N76" s="42"/>
      <c r="O76" s="35"/>
      <c r="P76" s="35"/>
      <c r="Q76" s="23"/>
      <c r="R76" s="10"/>
      <c r="S76" s="10"/>
      <c r="T76" s="10"/>
      <c r="U76" s="35"/>
      <c r="V76" s="35">
        <v>0</v>
      </c>
      <c r="W76" s="35">
        <v>0</v>
      </c>
      <c r="X76" s="111">
        <v>0</v>
      </c>
      <c r="Y76" s="10"/>
      <c r="Z76" s="10"/>
      <c r="AA76" s="10"/>
      <c r="AB76" s="35">
        <v>0</v>
      </c>
      <c r="AC76" s="35">
        <v>7661</v>
      </c>
      <c r="AD76" s="35">
        <v>12180</v>
      </c>
      <c r="AE76" s="35">
        <v>8138</v>
      </c>
      <c r="AF76" s="10"/>
      <c r="AG76" s="10"/>
      <c r="AH76" s="10"/>
      <c r="AI76" s="188">
        <v>0</v>
      </c>
      <c r="AJ76" s="188">
        <v>0</v>
      </c>
      <c r="AK76" s="188">
        <v>0</v>
      </c>
      <c r="AL76" s="188">
        <v>0</v>
      </c>
      <c r="AP76" s="220">
        <v>0</v>
      </c>
      <c r="AQ76" s="42"/>
      <c r="AR76" s="42"/>
      <c r="AS76" s="42"/>
    </row>
    <row r="77" spans="3:45" x14ac:dyDescent="0.3">
      <c r="D77" s="149" t="s">
        <v>87</v>
      </c>
      <c r="E77" s="10"/>
      <c r="F77" s="11">
        <v>1674</v>
      </c>
      <c r="G77" s="11">
        <v>8430</v>
      </c>
      <c r="H77" s="11">
        <v>159174</v>
      </c>
      <c r="I77" s="11">
        <v>499936</v>
      </c>
      <c r="J77" s="166">
        <v>306592</v>
      </c>
      <c r="K77" s="30"/>
      <c r="L77" s="35"/>
      <c r="M77" s="10"/>
      <c r="N77" s="42"/>
      <c r="O77" s="35">
        <v>2395</v>
      </c>
      <c r="P77" s="35">
        <v>3417</v>
      </c>
      <c r="Q77" s="23">
        <f t="shared" si="0"/>
        <v>8430</v>
      </c>
      <c r="R77" s="10"/>
      <c r="S77" s="10"/>
      <c r="T77" s="10"/>
      <c r="U77" s="35">
        <v>29461</v>
      </c>
      <c r="V77" s="35">
        <v>55272</v>
      </c>
      <c r="W77" s="35">
        <v>93028</v>
      </c>
      <c r="X77" s="111">
        <v>159174</v>
      </c>
      <c r="Y77" s="10"/>
      <c r="Z77" s="10"/>
      <c r="AA77" s="10"/>
      <c r="AB77" s="35">
        <v>167152</v>
      </c>
      <c r="AC77" s="35">
        <v>333434</v>
      </c>
      <c r="AD77" s="35">
        <v>430423</v>
      </c>
      <c r="AE77" s="35">
        <v>499936</v>
      </c>
      <c r="AF77" s="10"/>
      <c r="AG77" s="10"/>
      <c r="AH77" s="10"/>
      <c r="AI77" s="35">
        <v>159854</v>
      </c>
      <c r="AJ77" s="166">
        <v>245683</v>
      </c>
      <c r="AK77" s="166">
        <v>274685</v>
      </c>
      <c r="AL77" s="166">
        <v>306592</v>
      </c>
      <c r="AP77" s="220">
        <v>71530</v>
      </c>
      <c r="AQ77" s="42"/>
      <c r="AR77" s="42"/>
      <c r="AS77" s="42"/>
    </row>
    <row r="78" spans="3:45" x14ac:dyDescent="0.3">
      <c r="D78" s="149" t="s">
        <v>88</v>
      </c>
      <c r="E78" s="10"/>
      <c r="F78" s="11">
        <v>0</v>
      </c>
      <c r="G78" s="11">
        <v>2577</v>
      </c>
      <c r="H78" s="11">
        <v>121328</v>
      </c>
      <c r="I78" s="11">
        <v>422437</v>
      </c>
      <c r="J78" s="166">
        <v>3993</v>
      </c>
      <c r="K78" s="30"/>
      <c r="L78" s="35"/>
      <c r="M78" s="10"/>
      <c r="N78" s="42"/>
      <c r="O78" s="35">
        <v>0</v>
      </c>
      <c r="P78" s="35">
        <v>194</v>
      </c>
      <c r="Q78" s="23">
        <f t="shared" si="0"/>
        <v>2577</v>
      </c>
      <c r="R78" s="10"/>
      <c r="S78" s="10"/>
      <c r="T78" s="10"/>
      <c r="U78" s="35">
        <v>3518</v>
      </c>
      <c r="V78" s="35">
        <v>9967</v>
      </c>
      <c r="W78" s="35">
        <v>37400</v>
      </c>
      <c r="X78" s="111">
        <v>121328</v>
      </c>
      <c r="Y78" s="10"/>
      <c r="Z78" s="10"/>
      <c r="AA78" s="10"/>
      <c r="AB78" s="35">
        <v>103023</v>
      </c>
      <c r="AC78" s="35">
        <v>209228</v>
      </c>
      <c r="AD78" s="35">
        <v>334770</v>
      </c>
      <c r="AE78" s="35">
        <v>422437</v>
      </c>
      <c r="AF78" s="10"/>
      <c r="AG78" s="10"/>
      <c r="AH78" s="10"/>
      <c r="AI78" s="35">
        <v>998</v>
      </c>
      <c r="AJ78" s="166">
        <v>1996</v>
      </c>
      <c r="AK78" s="166">
        <v>2995</v>
      </c>
      <c r="AL78" s="166">
        <v>3993</v>
      </c>
      <c r="AP78" s="220">
        <v>998</v>
      </c>
      <c r="AQ78" s="42"/>
      <c r="AR78" s="42"/>
      <c r="AS78" s="42"/>
    </row>
    <row r="79" spans="3:45" ht="27" x14ac:dyDescent="0.3">
      <c r="C79" s="187"/>
      <c r="D79" s="85" t="s">
        <v>210</v>
      </c>
      <c r="E79" s="10"/>
      <c r="F79" s="11">
        <v>0</v>
      </c>
      <c r="G79" s="11">
        <v>114783</v>
      </c>
      <c r="H79" s="11">
        <v>0</v>
      </c>
      <c r="I79" s="11">
        <v>99041</v>
      </c>
      <c r="J79" s="131"/>
      <c r="K79" s="30"/>
      <c r="L79" s="35"/>
      <c r="M79" s="10"/>
      <c r="N79" s="42"/>
      <c r="O79" s="35">
        <v>131108</v>
      </c>
      <c r="P79" s="35">
        <v>113820</v>
      </c>
      <c r="Q79" s="23">
        <f t="shared" si="0"/>
        <v>114783</v>
      </c>
      <c r="R79" s="10"/>
      <c r="S79" s="10"/>
      <c r="T79" s="10"/>
      <c r="U79" s="35">
        <v>16134</v>
      </c>
      <c r="V79" s="35">
        <v>31902</v>
      </c>
      <c r="W79" s="35">
        <v>44378</v>
      </c>
      <c r="X79" s="111">
        <v>0</v>
      </c>
      <c r="Y79" s="10"/>
      <c r="Z79" s="10"/>
      <c r="AA79" s="10"/>
      <c r="AB79" s="35">
        <v>56644</v>
      </c>
      <c r="AC79" s="35">
        <v>39275</v>
      </c>
      <c r="AD79" s="35">
        <v>33735</v>
      </c>
      <c r="AE79" s="35">
        <v>99041</v>
      </c>
      <c r="AF79" s="10"/>
      <c r="AG79" s="10"/>
      <c r="AH79" s="10"/>
      <c r="AI79" s="131">
        <v>0</v>
      </c>
      <c r="AJ79" s="131">
        <v>0</v>
      </c>
      <c r="AK79" s="131">
        <v>0</v>
      </c>
      <c r="AL79" s="131">
        <v>0</v>
      </c>
      <c r="AP79" s="220">
        <v>0</v>
      </c>
      <c r="AQ79" s="42"/>
      <c r="AR79" s="42"/>
      <c r="AS79" s="42"/>
    </row>
    <row r="80" spans="3:45" x14ac:dyDescent="0.3">
      <c r="C80" s="187"/>
      <c r="D80" s="85" t="s">
        <v>234</v>
      </c>
      <c r="E80" s="10"/>
      <c r="F80" s="11">
        <v>0</v>
      </c>
      <c r="G80" s="11">
        <v>0</v>
      </c>
      <c r="H80" s="11">
        <v>0</v>
      </c>
      <c r="I80" s="11">
        <v>0</v>
      </c>
      <c r="J80" s="131"/>
      <c r="K80" s="30"/>
      <c r="L80" s="35"/>
      <c r="M80" s="10"/>
      <c r="N80" s="42"/>
      <c r="O80" s="35">
        <v>0</v>
      </c>
      <c r="P80" s="35">
        <v>0</v>
      </c>
      <c r="Q80" s="23">
        <v>0</v>
      </c>
      <c r="R80" s="10"/>
      <c r="S80" s="10"/>
      <c r="T80" s="10"/>
      <c r="U80" s="35">
        <v>0</v>
      </c>
      <c r="V80" s="35">
        <v>0</v>
      </c>
      <c r="W80" s="35">
        <v>0</v>
      </c>
      <c r="X80" s="111">
        <v>0</v>
      </c>
      <c r="Y80" s="10"/>
      <c r="Z80" s="10"/>
      <c r="AA80" s="10"/>
      <c r="AB80" s="35">
        <v>54159</v>
      </c>
      <c r="AC80" s="35">
        <v>0</v>
      </c>
      <c r="AD80" s="35">
        <v>0</v>
      </c>
      <c r="AE80" s="35">
        <v>0</v>
      </c>
      <c r="AF80" s="10"/>
      <c r="AG80" s="10"/>
      <c r="AH80" s="10"/>
      <c r="AI80" s="131">
        <v>0</v>
      </c>
      <c r="AJ80" s="131">
        <v>0</v>
      </c>
      <c r="AK80" s="131">
        <v>0</v>
      </c>
      <c r="AL80" s="131">
        <v>0</v>
      </c>
      <c r="AP80" s="220">
        <v>0</v>
      </c>
      <c r="AQ80" s="42"/>
      <c r="AR80" s="42"/>
      <c r="AS80" s="42"/>
    </row>
    <row r="81" spans="1:45" ht="27" x14ac:dyDescent="0.3">
      <c r="C81" s="187"/>
      <c r="D81" s="85" t="s">
        <v>129</v>
      </c>
      <c r="E81" s="10"/>
      <c r="F81" s="11">
        <v>0</v>
      </c>
      <c r="G81" s="11">
        <v>0</v>
      </c>
      <c r="H81" s="11">
        <v>0</v>
      </c>
      <c r="I81" s="11">
        <v>0</v>
      </c>
      <c r="J81" s="131"/>
      <c r="K81" s="30"/>
      <c r="L81" s="35"/>
      <c r="M81" s="10"/>
      <c r="N81" s="42"/>
      <c r="O81" s="35">
        <v>0</v>
      </c>
      <c r="P81" s="35">
        <v>0</v>
      </c>
      <c r="Q81" s="23">
        <v>0</v>
      </c>
      <c r="R81" s="10"/>
      <c r="S81" s="10"/>
      <c r="T81" s="10"/>
      <c r="U81" s="35">
        <v>4157</v>
      </c>
      <c r="V81" s="35">
        <v>0</v>
      </c>
      <c r="W81" s="35">
        <v>0</v>
      </c>
      <c r="X81" s="111">
        <v>0</v>
      </c>
      <c r="Y81" s="10"/>
      <c r="Z81" s="10"/>
      <c r="AA81" s="10"/>
      <c r="AB81" s="35">
        <v>0</v>
      </c>
      <c r="AC81" s="35">
        <v>0</v>
      </c>
      <c r="AD81" s="35">
        <v>0</v>
      </c>
      <c r="AE81" s="35">
        <v>0</v>
      </c>
      <c r="AF81" s="10"/>
      <c r="AG81" s="10"/>
      <c r="AH81" s="10"/>
      <c r="AI81" s="131">
        <v>0</v>
      </c>
      <c r="AJ81" s="131">
        <v>0</v>
      </c>
      <c r="AK81" s="131">
        <v>0</v>
      </c>
      <c r="AL81" s="131">
        <v>0</v>
      </c>
      <c r="AP81" s="220">
        <v>0</v>
      </c>
      <c r="AQ81" s="42"/>
      <c r="AR81" s="42"/>
      <c r="AS81" s="42"/>
    </row>
    <row r="82" spans="1:45" s="125" customFormat="1" ht="26.4" x14ac:dyDescent="0.3">
      <c r="A82" s="47"/>
      <c r="B82" s="47"/>
      <c r="C82" s="187"/>
      <c r="D82" s="86" t="s">
        <v>94</v>
      </c>
      <c r="E82" s="10"/>
      <c r="F82" s="11">
        <v>528</v>
      </c>
      <c r="G82" s="11">
        <v>0</v>
      </c>
      <c r="H82" s="11">
        <v>0</v>
      </c>
      <c r="I82" s="11">
        <v>0</v>
      </c>
      <c r="J82" s="169"/>
      <c r="K82" s="30"/>
      <c r="L82" s="35"/>
      <c r="M82" s="10"/>
      <c r="N82" s="42"/>
      <c r="O82" s="123">
        <v>6308</v>
      </c>
      <c r="P82" s="123">
        <v>9620</v>
      </c>
      <c r="Q82" s="124">
        <f t="shared" si="0"/>
        <v>0</v>
      </c>
      <c r="U82" s="123">
        <v>0</v>
      </c>
      <c r="V82" s="123">
        <v>14306</v>
      </c>
      <c r="W82" s="123">
        <v>50824</v>
      </c>
      <c r="X82" s="111">
        <v>0</v>
      </c>
      <c r="AB82" s="123">
        <v>0</v>
      </c>
      <c r="AC82" s="123">
        <v>0</v>
      </c>
      <c r="AD82" s="123">
        <v>0</v>
      </c>
      <c r="AE82" s="123">
        <v>0</v>
      </c>
      <c r="AI82" s="131">
        <v>0</v>
      </c>
      <c r="AJ82" s="131">
        <v>0</v>
      </c>
      <c r="AK82" s="131">
        <v>0</v>
      </c>
      <c r="AL82" s="131">
        <v>0</v>
      </c>
      <c r="AP82" s="220">
        <v>43868</v>
      </c>
      <c r="AQ82" s="42"/>
      <c r="AR82" s="42"/>
      <c r="AS82" s="42"/>
    </row>
    <row r="83" spans="1:45" s="125" customFormat="1" ht="26.4" x14ac:dyDescent="0.3">
      <c r="A83" s="47"/>
      <c r="B83" s="47"/>
      <c r="C83" s="187"/>
      <c r="D83" s="86" t="s">
        <v>230</v>
      </c>
      <c r="E83" s="10"/>
      <c r="F83" s="11">
        <v>0</v>
      </c>
      <c r="G83" s="11">
        <v>0</v>
      </c>
      <c r="H83" s="11">
        <v>0</v>
      </c>
      <c r="I83" s="11">
        <v>0</v>
      </c>
      <c r="J83" s="166"/>
      <c r="K83" s="30"/>
      <c r="L83" s="35"/>
      <c r="M83" s="10"/>
      <c r="N83" s="42"/>
      <c r="O83" s="124">
        <f>E83</f>
        <v>0</v>
      </c>
      <c r="P83" s="124">
        <f>F83</f>
        <v>0</v>
      </c>
      <c r="Q83" s="124">
        <f t="shared" si="0"/>
        <v>0</v>
      </c>
      <c r="U83" s="111">
        <v>0</v>
      </c>
      <c r="V83" s="111">
        <v>0</v>
      </c>
      <c r="W83" s="111">
        <v>0</v>
      </c>
      <c r="X83" s="111">
        <v>0</v>
      </c>
      <c r="AB83" s="123">
        <v>0</v>
      </c>
      <c r="AC83" s="123">
        <v>0</v>
      </c>
      <c r="AD83" s="123">
        <v>0</v>
      </c>
      <c r="AE83" s="123">
        <v>0</v>
      </c>
      <c r="AI83" s="123">
        <v>11718</v>
      </c>
      <c r="AJ83" s="166">
        <v>29553</v>
      </c>
      <c r="AK83" s="166">
        <v>43972</v>
      </c>
      <c r="AL83" s="166"/>
      <c r="AP83" s="220">
        <v>0</v>
      </c>
      <c r="AQ83" s="42"/>
      <c r="AR83" s="42"/>
      <c r="AS83" s="42"/>
    </row>
    <row r="84" spans="1:45" s="125" customFormat="1" x14ac:dyDescent="0.3">
      <c r="A84" s="47"/>
      <c r="B84" s="47"/>
      <c r="C84" s="187"/>
      <c r="D84" s="86" t="s">
        <v>243</v>
      </c>
      <c r="E84" s="10"/>
      <c r="F84" s="11"/>
      <c r="G84" s="11"/>
      <c r="H84" s="11"/>
      <c r="I84" s="11"/>
      <c r="J84" s="166">
        <v>87600</v>
      </c>
      <c r="K84" s="30"/>
      <c r="L84" s="35"/>
      <c r="M84" s="10"/>
      <c r="N84" s="42"/>
      <c r="O84" s="124"/>
      <c r="P84" s="124"/>
      <c r="Q84" s="124"/>
      <c r="U84" s="111"/>
      <c r="V84" s="111"/>
      <c r="W84" s="111"/>
      <c r="X84" s="111"/>
      <c r="AB84" s="123"/>
      <c r="AC84" s="123"/>
      <c r="AD84" s="123"/>
      <c r="AE84" s="123"/>
      <c r="AI84" s="131">
        <v>0</v>
      </c>
      <c r="AJ84" s="131">
        <v>0</v>
      </c>
      <c r="AK84" s="131">
        <v>0</v>
      </c>
      <c r="AL84" s="166">
        <v>87600</v>
      </c>
      <c r="AP84" s="220">
        <v>26271</v>
      </c>
      <c r="AQ84" s="42"/>
      <c r="AR84" s="42"/>
      <c r="AS84" s="42"/>
    </row>
    <row r="85" spans="1:45" x14ac:dyDescent="0.3">
      <c r="C85" s="187"/>
      <c r="D85" s="15"/>
      <c r="E85" s="10"/>
      <c r="I85" s="10"/>
      <c r="J85" s="167"/>
      <c r="K85" s="30"/>
      <c r="L85" s="35"/>
      <c r="M85" s="10"/>
      <c r="N85" s="47"/>
      <c r="R85" s="10"/>
      <c r="S85" s="10"/>
      <c r="T85" s="10"/>
      <c r="Y85" s="10"/>
      <c r="Z85" s="10"/>
      <c r="AA85" s="10"/>
      <c r="AF85" s="10"/>
      <c r="AG85" s="10"/>
      <c r="AH85" s="10"/>
      <c r="AJ85" s="167"/>
      <c r="AK85" s="167"/>
      <c r="AL85" s="167"/>
      <c r="AP85" s="219"/>
      <c r="AQ85" s="47"/>
      <c r="AR85" s="47"/>
      <c r="AS85" s="47"/>
    </row>
    <row r="86" spans="1:45" x14ac:dyDescent="0.3">
      <c r="C86" s="187"/>
      <c r="D86" s="148" t="s">
        <v>4</v>
      </c>
      <c r="E86" s="10"/>
      <c r="F86" s="36">
        <f>SUM(F87:F98)</f>
        <v>-101777</v>
      </c>
      <c r="G86" s="36">
        <f>SUM(G87:G98)</f>
        <v>-84243</v>
      </c>
      <c r="H86" s="36">
        <v>-293625</v>
      </c>
      <c r="I86" s="36">
        <v>-563939</v>
      </c>
      <c r="J86" s="36">
        <v>-569821</v>
      </c>
      <c r="K86" s="30"/>
      <c r="L86" s="35"/>
      <c r="M86" s="10"/>
      <c r="N86" s="42"/>
      <c r="O86" s="36">
        <f>SUM(O87:O98)</f>
        <v>-19008</v>
      </c>
      <c r="P86" s="36">
        <f>SUM(P87:P98)</f>
        <v>-42313</v>
      </c>
      <c r="Q86" s="36">
        <f>SUM(Q87:Q98)</f>
        <v>-84243</v>
      </c>
      <c r="R86" s="10"/>
      <c r="S86" s="10"/>
      <c r="T86" s="10"/>
      <c r="U86" s="36">
        <f>SUM(U87:U98)</f>
        <v>-10400</v>
      </c>
      <c r="V86" s="36">
        <f>SUM(V87:V98)</f>
        <v>-31309</v>
      </c>
      <c r="W86" s="36">
        <f>SUM(W87:W98)</f>
        <v>-78148</v>
      </c>
      <c r="X86" s="36">
        <f>SUM(X87:X98)</f>
        <v>-293625</v>
      </c>
      <c r="Y86" s="10"/>
      <c r="Z86" s="10"/>
      <c r="AA86" s="10"/>
      <c r="AB86" s="36">
        <f>SUM(AB87:AB99)</f>
        <v>-133949</v>
      </c>
      <c r="AC86" s="36">
        <f>SUM(AC87:AC99)</f>
        <v>-293757</v>
      </c>
      <c r="AD86" s="36">
        <f>SUM(AD87:AD99)</f>
        <v>-440018</v>
      </c>
      <c r="AE86" s="36">
        <f>SUM(AE87:AE99)</f>
        <v>-563939</v>
      </c>
      <c r="AF86" s="10"/>
      <c r="AG86" s="10"/>
      <c r="AH86" s="10"/>
      <c r="AI86" s="36">
        <f>SUM(AI87:AI99)</f>
        <v>-113376</v>
      </c>
      <c r="AJ86" s="36">
        <f>SUM(AJ87:AJ99)</f>
        <v>-205459</v>
      </c>
      <c r="AK86" s="36">
        <v>-355162</v>
      </c>
      <c r="AL86" s="36">
        <v>-569821</v>
      </c>
      <c r="AP86" s="221">
        <v>-56275</v>
      </c>
      <c r="AQ86" s="42"/>
      <c r="AR86" s="42"/>
      <c r="AS86" s="42"/>
    </row>
    <row r="87" spans="1:45" x14ac:dyDescent="0.3">
      <c r="C87" s="187"/>
      <c r="D87" s="50" t="s">
        <v>90</v>
      </c>
      <c r="E87" s="10"/>
      <c r="F87" s="11">
        <v>-15785</v>
      </c>
      <c r="G87" s="11">
        <v>-25088</v>
      </c>
      <c r="H87" s="11">
        <v>-110547</v>
      </c>
      <c r="I87" s="11">
        <v>-490961</v>
      </c>
      <c r="J87" s="170">
        <v>-401430</v>
      </c>
      <c r="K87" s="30"/>
      <c r="L87" s="35"/>
      <c r="M87" s="10"/>
      <c r="N87" s="42"/>
      <c r="O87" s="23">
        <v>-7473</v>
      </c>
      <c r="P87" s="23">
        <v>-17562</v>
      </c>
      <c r="Q87" s="23">
        <v>-25088</v>
      </c>
      <c r="U87" s="23">
        <v>-6585</v>
      </c>
      <c r="V87" s="23">
        <v>-19225</v>
      </c>
      <c r="W87" s="23">
        <v>-54156</v>
      </c>
      <c r="X87" s="111">
        <v>-110547</v>
      </c>
      <c r="AB87" s="23">
        <v>-105439</v>
      </c>
      <c r="AC87" s="23">
        <v>-244883</v>
      </c>
      <c r="AD87" s="23">
        <v>-385951</v>
      </c>
      <c r="AE87" s="23">
        <v>-490961</v>
      </c>
      <c r="AI87" s="23">
        <v>-93631</v>
      </c>
      <c r="AJ87" s="170">
        <v>-166193</v>
      </c>
      <c r="AK87" s="170">
        <v>-285570</v>
      </c>
      <c r="AL87" s="170">
        <v>-401430</v>
      </c>
      <c r="AP87" s="211">
        <v>-45312</v>
      </c>
      <c r="AQ87" s="42"/>
      <c r="AR87" s="42"/>
      <c r="AS87" s="42"/>
    </row>
    <row r="88" spans="1:45" x14ac:dyDescent="0.3">
      <c r="C88" s="187"/>
      <c r="D88" s="50" t="s">
        <v>85</v>
      </c>
      <c r="E88" s="10"/>
      <c r="F88" s="11">
        <v>0</v>
      </c>
      <c r="G88" s="11">
        <v>0</v>
      </c>
      <c r="H88" s="11">
        <v>-9570</v>
      </c>
      <c r="I88" s="11">
        <v>-24749</v>
      </c>
      <c r="J88" s="170">
        <v>-34978</v>
      </c>
      <c r="K88" s="30"/>
      <c r="L88" s="35"/>
      <c r="M88" s="10"/>
      <c r="N88" s="42"/>
      <c r="O88" s="23">
        <v>0</v>
      </c>
      <c r="P88" s="23">
        <v>0</v>
      </c>
      <c r="Q88" s="23">
        <v>0</v>
      </c>
      <c r="U88" s="23">
        <v>0</v>
      </c>
      <c r="V88" s="23">
        <v>0</v>
      </c>
      <c r="W88" s="23">
        <v>-4926</v>
      </c>
      <c r="X88" s="111">
        <v>-9570</v>
      </c>
      <c r="AB88" s="23">
        <v>-5804</v>
      </c>
      <c r="AC88" s="23">
        <v>-11826</v>
      </c>
      <c r="AD88" s="23">
        <v>-18143</v>
      </c>
      <c r="AE88" s="23">
        <v>-24749</v>
      </c>
      <c r="AI88" s="23">
        <v>-8107</v>
      </c>
      <c r="AJ88" s="170">
        <v>-16607</v>
      </c>
      <c r="AK88" s="170">
        <v>-25554</v>
      </c>
      <c r="AL88" s="170">
        <v>-34978</v>
      </c>
      <c r="AP88" s="211">
        <v>-7782</v>
      </c>
      <c r="AQ88" s="42"/>
      <c r="AR88" s="42"/>
      <c r="AS88" s="42"/>
    </row>
    <row r="89" spans="1:45" x14ac:dyDescent="0.3">
      <c r="C89" s="187"/>
      <c r="D89" s="50" t="s">
        <v>89</v>
      </c>
      <c r="E89" s="10"/>
      <c r="F89" s="11">
        <v>-1436</v>
      </c>
      <c r="G89" s="11">
        <v>-15348</v>
      </c>
      <c r="H89" s="11">
        <v>0</v>
      </c>
      <c r="I89" s="11">
        <v>0</v>
      </c>
      <c r="J89" s="171"/>
      <c r="K89" s="30"/>
      <c r="L89" s="35"/>
      <c r="M89" s="10"/>
      <c r="N89" s="42"/>
      <c r="O89" s="23">
        <v>-10003</v>
      </c>
      <c r="P89" s="23">
        <v>-14636</v>
      </c>
      <c r="Q89" s="23">
        <v>-15348</v>
      </c>
      <c r="U89" s="23">
        <v>-1992</v>
      </c>
      <c r="V89" s="23">
        <v>-3514</v>
      </c>
      <c r="W89" s="23">
        <v>-4191</v>
      </c>
      <c r="X89" s="111">
        <v>0</v>
      </c>
      <c r="AB89" s="23">
        <v>0</v>
      </c>
      <c r="AC89" s="23">
        <v>0</v>
      </c>
      <c r="AD89" s="23">
        <v>0</v>
      </c>
      <c r="AE89" s="23">
        <v>0</v>
      </c>
      <c r="AI89" s="23">
        <v>0</v>
      </c>
      <c r="AJ89" s="188">
        <v>0</v>
      </c>
      <c r="AK89" s="188">
        <v>0</v>
      </c>
      <c r="AL89" s="188">
        <v>0</v>
      </c>
      <c r="AP89" s="163">
        <v>0</v>
      </c>
      <c r="AQ89" s="42"/>
      <c r="AR89" s="42"/>
      <c r="AS89" s="42"/>
    </row>
    <row r="90" spans="1:45" x14ac:dyDescent="0.3">
      <c r="C90" s="187"/>
      <c r="D90" s="50" t="s">
        <v>93</v>
      </c>
      <c r="E90" s="10"/>
      <c r="F90" s="11">
        <v>-1199</v>
      </c>
      <c r="G90" s="11">
        <v>-10899</v>
      </c>
      <c r="H90" s="11">
        <v>-20111</v>
      </c>
      <c r="I90" s="11">
        <v>-15538</v>
      </c>
      <c r="J90" s="170">
        <v>-35613</v>
      </c>
      <c r="K90" s="30"/>
      <c r="L90" s="35"/>
      <c r="M90" s="10"/>
      <c r="N90" s="42"/>
      <c r="O90" s="23">
        <v>-1263</v>
      </c>
      <c r="P90" s="23">
        <v>-5617</v>
      </c>
      <c r="Q90" s="23">
        <v>-10899</v>
      </c>
      <c r="U90" s="23">
        <v>-1823</v>
      </c>
      <c r="V90" s="23">
        <v>-7799</v>
      </c>
      <c r="W90" s="23">
        <v>-13328</v>
      </c>
      <c r="X90" s="111">
        <v>-20111</v>
      </c>
      <c r="AB90" s="23">
        <v>-5710</v>
      </c>
      <c r="AC90" s="23">
        <v>-9676</v>
      </c>
      <c r="AD90" s="23">
        <v>-12460</v>
      </c>
      <c r="AE90" s="23">
        <v>-15538</v>
      </c>
      <c r="AI90" s="23">
        <v>-1900</v>
      </c>
      <c r="AJ90" s="170">
        <v>-4251</v>
      </c>
      <c r="AK90" s="170">
        <v>-7795</v>
      </c>
      <c r="AL90" s="170">
        <v>-35613</v>
      </c>
      <c r="AP90" s="211">
        <v>-1775</v>
      </c>
      <c r="AQ90" s="42"/>
      <c r="AR90" s="42"/>
      <c r="AS90" s="42"/>
    </row>
    <row r="91" spans="1:45" x14ac:dyDescent="0.3">
      <c r="C91" s="187"/>
      <c r="D91" s="50" t="s">
        <v>188</v>
      </c>
      <c r="E91" s="10"/>
      <c r="F91" s="11">
        <v>0</v>
      </c>
      <c r="G91" s="11">
        <v>0</v>
      </c>
      <c r="H91" s="11">
        <v>0</v>
      </c>
      <c r="I91" s="11">
        <v>-9774</v>
      </c>
      <c r="J91" s="170">
        <v>-4670</v>
      </c>
      <c r="K91" s="30"/>
      <c r="L91" s="35"/>
      <c r="M91" s="10"/>
      <c r="N91" s="42"/>
      <c r="O91" s="23">
        <v>0</v>
      </c>
      <c r="P91" s="23">
        <v>0</v>
      </c>
      <c r="Q91" s="23">
        <v>0</v>
      </c>
      <c r="U91" s="23">
        <v>0</v>
      </c>
      <c r="V91" s="23">
        <v>0</v>
      </c>
      <c r="W91" s="23">
        <v>0</v>
      </c>
      <c r="X91" s="111">
        <v>0</v>
      </c>
      <c r="AB91" s="23">
        <v>-721</v>
      </c>
      <c r="AC91" s="23">
        <v>-1412</v>
      </c>
      <c r="AD91" s="23">
        <v>-3920</v>
      </c>
      <c r="AE91" s="23">
        <v>-9774</v>
      </c>
      <c r="AI91" s="23">
        <v>-2157</v>
      </c>
      <c r="AJ91" s="170">
        <v>-3609</v>
      </c>
      <c r="AK91" s="170">
        <v>-4956</v>
      </c>
      <c r="AL91" s="170">
        <v>-4670</v>
      </c>
      <c r="AP91" s="211">
        <v>-798</v>
      </c>
      <c r="AQ91" s="42"/>
      <c r="AR91" s="42"/>
      <c r="AS91" s="42"/>
    </row>
    <row r="92" spans="1:45" x14ac:dyDescent="0.3">
      <c r="C92" s="187"/>
      <c r="D92" s="50" t="s">
        <v>91</v>
      </c>
      <c r="E92" s="10"/>
      <c r="F92" s="11">
        <v>-2598</v>
      </c>
      <c r="G92" s="11">
        <v>-5711</v>
      </c>
      <c r="H92" s="11">
        <v>-4631</v>
      </c>
      <c r="I92" s="11">
        <v>0</v>
      </c>
      <c r="J92" s="171">
        <v>0</v>
      </c>
      <c r="K92" s="30"/>
      <c r="L92" s="35"/>
      <c r="M92" s="10"/>
      <c r="N92" s="42"/>
      <c r="O92" s="23">
        <v>-269</v>
      </c>
      <c r="P92" s="23">
        <v>-4229</v>
      </c>
      <c r="Q92" s="23">
        <v>-5711</v>
      </c>
      <c r="U92" s="23">
        <v>0</v>
      </c>
      <c r="V92" s="23">
        <v>-771</v>
      </c>
      <c r="W92" s="23">
        <v>-1547</v>
      </c>
      <c r="X92" s="111">
        <v>-4631</v>
      </c>
      <c r="AB92" s="23">
        <v>0</v>
      </c>
      <c r="AC92" s="23">
        <v>0</v>
      </c>
      <c r="AD92" s="23">
        <v>0</v>
      </c>
      <c r="AE92" s="23">
        <v>0</v>
      </c>
      <c r="AI92" s="23">
        <v>0</v>
      </c>
      <c r="AJ92" s="171">
        <v>0</v>
      </c>
      <c r="AK92" s="171">
        <v>0</v>
      </c>
      <c r="AL92" s="171">
        <v>0</v>
      </c>
      <c r="AP92" s="163">
        <v>0</v>
      </c>
      <c r="AQ92" s="42"/>
      <c r="AR92" s="42"/>
      <c r="AS92" s="42"/>
    </row>
    <row r="93" spans="1:45" x14ac:dyDescent="0.3">
      <c r="C93" s="187"/>
      <c r="D93" s="50" t="s">
        <v>92</v>
      </c>
      <c r="E93" s="10"/>
      <c r="F93" s="11">
        <v>0</v>
      </c>
      <c r="G93" s="11">
        <v>-269</v>
      </c>
      <c r="H93" s="11">
        <v>-2835</v>
      </c>
      <c r="I93" s="11">
        <v>0</v>
      </c>
      <c r="J93" s="171">
        <v>0</v>
      </c>
      <c r="K93" s="30"/>
      <c r="L93" s="35"/>
      <c r="M93" s="10"/>
      <c r="N93" s="42"/>
      <c r="O93" s="23">
        <v>0</v>
      </c>
      <c r="P93" s="23">
        <v>-269</v>
      </c>
      <c r="Q93" s="23">
        <v>-269</v>
      </c>
      <c r="U93" s="23">
        <v>0</v>
      </c>
      <c r="V93" s="23">
        <v>0</v>
      </c>
      <c r="W93" s="23">
        <v>0</v>
      </c>
      <c r="X93" s="111">
        <v>-2835</v>
      </c>
      <c r="AB93" s="23">
        <v>0</v>
      </c>
      <c r="AC93" s="23">
        <v>0</v>
      </c>
      <c r="AD93" s="23">
        <v>0</v>
      </c>
      <c r="AE93" s="23">
        <v>0</v>
      </c>
      <c r="AI93" s="23">
        <v>0</v>
      </c>
      <c r="AJ93" s="171">
        <v>0</v>
      </c>
      <c r="AK93" s="171">
        <v>0</v>
      </c>
      <c r="AL93" s="171">
        <v>0</v>
      </c>
      <c r="AP93" s="163">
        <v>0</v>
      </c>
      <c r="AQ93" s="42"/>
      <c r="AR93" s="42"/>
      <c r="AS93" s="42"/>
    </row>
    <row r="94" spans="1:45" s="122" customFormat="1" ht="27" x14ac:dyDescent="0.3">
      <c r="A94" s="47"/>
      <c r="B94" s="47"/>
      <c r="C94" s="187"/>
      <c r="D94" s="85" t="s">
        <v>210</v>
      </c>
      <c r="E94" s="10"/>
      <c r="F94" s="11">
        <v>0</v>
      </c>
      <c r="G94" s="11">
        <v>0</v>
      </c>
      <c r="H94" s="11">
        <v>-82622</v>
      </c>
      <c r="I94" s="11">
        <v>0</v>
      </c>
      <c r="J94" s="171">
        <v>0</v>
      </c>
      <c r="K94" s="30"/>
      <c r="L94" s="35"/>
      <c r="M94" s="10"/>
      <c r="N94" s="42"/>
      <c r="O94" s="120">
        <v>0</v>
      </c>
      <c r="P94" s="120">
        <v>0</v>
      </c>
      <c r="Q94" s="120">
        <v>0</v>
      </c>
      <c r="R94" s="121"/>
      <c r="S94" s="121"/>
      <c r="T94" s="121"/>
      <c r="U94" s="120">
        <v>0</v>
      </c>
      <c r="V94" s="120">
        <v>0</v>
      </c>
      <c r="W94" s="120">
        <v>0</v>
      </c>
      <c r="X94" s="111">
        <v>-82622</v>
      </c>
      <c r="Y94" s="121"/>
      <c r="Z94" s="121"/>
      <c r="AA94" s="121"/>
      <c r="AB94" s="120">
        <v>0</v>
      </c>
      <c r="AC94" s="120">
        <v>0</v>
      </c>
      <c r="AD94" s="120">
        <v>0</v>
      </c>
      <c r="AE94" s="120">
        <v>0</v>
      </c>
      <c r="AF94" s="121"/>
      <c r="AG94" s="121"/>
      <c r="AH94" s="121"/>
      <c r="AI94" s="120">
        <v>0</v>
      </c>
      <c r="AJ94" s="171">
        <v>0</v>
      </c>
      <c r="AK94" s="171">
        <v>0</v>
      </c>
      <c r="AL94" s="171">
        <v>0</v>
      </c>
      <c r="AP94" s="219">
        <v>-608</v>
      </c>
      <c r="AQ94" s="42"/>
      <c r="AR94" s="42"/>
      <c r="AS94" s="42"/>
    </row>
    <row r="95" spans="1:45" x14ac:dyDescent="0.3">
      <c r="C95" s="187"/>
      <c r="D95" s="51" t="s">
        <v>95</v>
      </c>
      <c r="E95" s="10"/>
      <c r="F95" s="11">
        <v>-80759</v>
      </c>
      <c r="G95" s="11">
        <v>0</v>
      </c>
      <c r="H95" s="11">
        <v>0</v>
      </c>
      <c r="I95" s="11">
        <v>0</v>
      </c>
      <c r="J95" s="171">
        <v>0</v>
      </c>
      <c r="K95" s="30"/>
      <c r="L95" s="35"/>
      <c r="M95" s="10"/>
      <c r="N95" s="42"/>
      <c r="O95" s="23">
        <v>0</v>
      </c>
      <c r="P95" s="23">
        <v>0</v>
      </c>
      <c r="Q95" s="23">
        <v>0</v>
      </c>
      <c r="U95" s="23">
        <v>0</v>
      </c>
      <c r="V95" s="23">
        <v>0</v>
      </c>
      <c r="W95" s="23">
        <v>0</v>
      </c>
      <c r="X95" s="111">
        <v>0</v>
      </c>
      <c r="AB95" s="23">
        <v>0</v>
      </c>
      <c r="AC95" s="23">
        <v>0</v>
      </c>
      <c r="AD95" s="23">
        <v>0</v>
      </c>
      <c r="AE95" s="23">
        <v>0</v>
      </c>
      <c r="AI95" s="23">
        <v>0</v>
      </c>
      <c r="AJ95" s="171">
        <v>0</v>
      </c>
      <c r="AK95" s="171">
        <v>0</v>
      </c>
      <c r="AL95" s="171">
        <v>0</v>
      </c>
      <c r="AP95" s="163">
        <v>0</v>
      </c>
      <c r="AQ95" s="42"/>
      <c r="AR95" s="42"/>
      <c r="AS95" s="42"/>
    </row>
    <row r="96" spans="1:45" x14ac:dyDescent="0.3">
      <c r="D96" s="51" t="s">
        <v>130</v>
      </c>
      <c r="E96" s="10"/>
      <c r="F96" s="11">
        <v>0</v>
      </c>
      <c r="G96" s="11">
        <v>0</v>
      </c>
      <c r="H96" s="11">
        <v>-49168</v>
      </c>
      <c r="I96" s="11">
        <v>0</v>
      </c>
      <c r="J96" s="171">
        <v>0</v>
      </c>
      <c r="K96" s="30"/>
      <c r="L96" s="35"/>
      <c r="M96" s="10"/>
      <c r="N96" s="42"/>
      <c r="O96" s="23">
        <v>0</v>
      </c>
      <c r="P96" s="23">
        <v>0</v>
      </c>
      <c r="Q96" s="23">
        <v>0</v>
      </c>
      <c r="U96" s="23">
        <v>0</v>
      </c>
      <c r="V96" s="23">
        <v>0</v>
      </c>
      <c r="W96" s="23">
        <v>0</v>
      </c>
      <c r="X96" s="111">
        <v>-49168</v>
      </c>
      <c r="AB96" s="23">
        <v>0</v>
      </c>
      <c r="AC96" s="23">
        <v>0</v>
      </c>
      <c r="AD96" s="23">
        <v>0</v>
      </c>
      <c r="AE96" s="23">
        <v>0</v>
      </c>
      <c r="AI96" s="23">
        <v>0</v>
      </c>
      <c r="AJ96" s="171">
        <v>0</v>
      </c>
      <c r="AK96" s="171">
        <v>0</v>
      </c>
      <c r="AL96" s="171">
        <v>0</v>
      </c>
      <c r="AP96" s="163">
        <v>0</v>
      </c>
      <c r="AQ96" s="42"/>
      <c r="AR96" s="42"/>
      <c r="AS96" s="42"/>
    </row>
    <row r="97" spans="4:45" x14ac:dyDescent="0.3">
      <c r="D97" s="51" t="s">
        <v>189</v>
      </c>
      <c r="E97" s="10"/>
      <c r="F97" s="11">
        <v>0</v>
      </c>
      <c r="G97" s="11">
        <v>0</v>
      </c>
      <c r="H97" s="11">
        <v>0</v>
      </c>
      <c r="I97" s="11">
        <v>-1942</v>
      </c>
      <c r="J97" s="170">
        <v>-500</v>
      </c>
      <c r="K97" s="30"/>
      <c r="L97" s="35"/>
      <c r="M97" s="10"/>
      <c r="N97" s="42"/>
      <c r="O97" s="23">
        <v>0</v>
      </c>
      <c r="P97" s="23">
        <v>0</v>
      </c>
      <c r="Q97" s="23">
        <v>0</v>
      </c>
      <c r="U97" s="23">
        <v>0</v>
      </c>
      <c r="V97" s="23">
        <v>0</v>
      </c>
      <c r="W97" s="23">
        <v>0</v>
      </c>
      <c r="X97" s="111">
        <v>0</v>
      </c>
      <c r="AB97" s="23">
        <v>-1114</v>
      </c>
      <c r="AC97" s="23">
        <v>-1654</v>
      </c>
      <c r="AD97" s="23">
        <v>-6246</v>
      </c>
      <c r="AE97" s="23">
        <v>-1942</v>
      </c>
      <c r="AI97" s="23">
        <v>-334</v>
      </c>
      <c r="AJ97" s="170">
        <v>-334</v>
      </c>
      <c r="AK97" s="170">
        <v>-334</v>
      </c>
      <c r="AL97" s="170">
        <v>-500</v>
      </c>
      <c r="AP97" s="163">
        <v>0</v>
      </c>
      <c r="AQ97" s="42"/>
      <c r="AR97" s="42"/>
      <c r="AS97" s="42"/>
    </row>
    <row r="98" spans="4:45" ht="26.4" x14ac:dyDescent="0.3">
      <c r="D98" s="86" t="s">
        <v>94</v>
      </c>
      <c r="E98" s="10"/>
      <c r="F98" s="11">
        <v>0</v>
      </c>
      <c r="G98" s="11">
        <v>-26928</v>
      </c>
      <c r="H98" s="11">
        <v>-14141</v>
      </c>
      <c r="I98" s="11">
        <v>-20975</v>
      </c>
      <c r="J98" s="170">
        <v>-64648</v>
      </c>
      <c r="K98" s="30"/>
      <c r="L98" s="35"/>
      <c r="M98" s="10"/>
      <c r="N98" s="47"/>
      <c r="O98" s="120">
        <v>0</v>
      </c>
      <c r="P98" s="120">
        <v>0</v>
      </c>
      <c r="Q98" s="120">
        <v>-26928</v>
      </c>
      <c r="R98" s="121"/>
      <c r="S98" s="121"/>
      <c r="T98" s="121"/>
      <c r="U98" s="120">
        <v>0</v>
      </c>
      <c r="V98" s="120">
        <v>0</v>
      </c>
      <c r="W98" s="120">
        <v>0</v>
      </c>
      <c r="X98" s="111">
        <v>-14141</v>
      </c>
      <c r="Y98" s="121"/>
      <c r="Z98" s="121"/>
      <c r="AA98" s="121"/>
      <c r="AB98" s="120">
        <v>-15161</v>
      </c>
      <c r="AC98" s="120">
        <v>-24306</v>
      </c>
      <c r="AD98" s="120">
        <v>-13298</v>
      </c>
      <c r="AE98" s="120">
        <v>-20975</v>
      </c>
      <c r="AF98" s="121"/>
      <c r="AG98" s="121"/>
      <c r="AH98" s="121"/>
      <c r="AI98" s="120">
        <v>-723</v>
      </c>
      <c r="AJ98" s="170">
        <v>-1979</v>
      </c>
      <c r="AK98" s="170">
        <v>-12459</v>
      </c>
      <c r="AL98" s="170">
        <v>-64648</v>
      </c>
      <c r="AP98" s="163">
        <v>0</v>
      </c>
      <c r="AQ98" s="47"/>
      <c r="AR98" s="47"/>
      <c r="AS98" s="47"/>
    </row>
    <row r="99" spans="4:45" ht="40.5" customHeight="1" x14ac:dyDescent="0.3">
      <c r="D99" s="86" t="s">
        <v>231</v>
      </c>
      <c r="J99" s="171">
        <v>-27982</v>
      </c>
      <c r="K99" s="30"/>
      <c r="N99" s="42"/>
      <c r="AI99" s="120">
        <v>-6524</v>
      </c>
      <c r="AJ99" s="170">
        <v>-12486</v>
      </c>
      <c r="AK99" s="170">
        <v>-18494</v>
      </c>
      <c r="AL99" s="171">
        <v>-27982</v>
      </c>
      <c r="AP99" s="163">
        <v>0</v>
      </c>
      <c r="AQ99" s="42"/>
      <c r="AR99" s="42"/>
      <c r="AS99" s="42"/>
    </row>
    <row r="101" spans="4:45" x14ac:dyDescent="0.3">
      <c r="D101" s="39" t="s">
        <v>179</v>
      </c>
    </row>
    <row r="102" spans="4:45" x14ac:dyDescent="0.3">
      <c r="D102" s="105">
        <v>1</v>
      </c>
      <c r="O102" s="23"/>
      <c r="P102" s="23"/>
      <c r="Q102" s="23"/>
      <c r="U102" s="23"/>
      <c r="V102" s="23"/>
      <c r="W102" s="23"/>
      <c r="X102" s="23"/>
      <c r="AB102" s="23"/>
      <c r="AI102" s="23"/>
    </row>
    <row r="103" spans="4:45" x14ac:dyDescent="0.3">
      <c r="O103" s="23"/>
      <c r="P103" s="23"/>
      <c r="Q103" s="23"/>
      <c r="U103" s="23"/>
      <c r="V103" s="23"/>
      <c r="W103" s="23"/>
      <c r="X103" s="23"/>
      <c r="AB103" s="23"/>
      <c r="AI103" s="23"/>
    </row>
    <row r="104" spans="4:45" x14ac:dyDescent="0.3">
      <c r="O104" s="23"/>
      <c r="P104" s="23"/>
      <c r="Q104" s="23"/>
      <c r="U104" s="23"/>
      <c r="V104" s="23"/>
      <c r="W104" s="23"/>
      <c r="X104" s="23"/>
      <c r="AB104" s="23"/>
      <c r="AI104" s="23"/>
    </row>
    <row r="105" spans="4:45" x14ac:dyDescent="0.3">
      <c r="O105" s="23"/>
      <c r="P105" s="23"/>
      <c r="Q105" s="23"/>
      <c r="U105" s="23"/>
      <c r="V105" s="23"/>
      <c r="W105" s="23"/>
      <c r="X105" s="23"/>
      <c r="AB105" s="23"/>
      <c r="AI105" s="23"/>
    </row>
    <row r="106" spans="4:45" x14ac:dyDescent="0.3">
      <c r="O106" s="23"/>
      <c r="P106" s="23"/>
      <c r="Q106" s="23"/>
      <c r="U106" s="23"/>
      <c r="V106" s="23"/>
      <c r="W106" s="23"/>
      <c r="X106" s="23"/>
      <c r="AB106" s="23"/>
      <c r="AI106" s="23"/>
    </row>
    <row r="107" spans="4:45" x14ac:dyDescent="0.3">
      <c r="O107" s="23"/>
      <c r="P107" s="23"/>
      <c r="Q107" s="23"/>
      <c r="U107" s="23"/>
      <c r="V107" s="23"/>
      <c r="W107" s="23"/>
      <c r="X107" s="23"/>
      <c r="AB107" s="23"/>
      <c r="AI107" s="23"/>
    </row>
    <row r="108" spans="4:45" x14ac:dyDescent="0.3">
      <c r="O108" s="23"/>
      <c r="P108" s="23"/>
      <c r="Q108" s="23"/>
      <c r="U108" s="23"/>
      <c r="V108" s="23"/>
      <c r="W108" s="23"/>
      <c r="X108" s="23"/>
      <c r="AB108" s="23"/>
      <c r="AI108" s="23"/>
    </row>
    <row r="109" spans="4:45" x14ac:dyDescent="0.3">
      <c r="O109" s="23"/>
      <c r="P109" s="23"/>
      <c r="Q109" s="23"/>
      <c r="U109" s="23"/>
      <c r="V109" s="23"/>
      <c r="W109" s="23"/>
      <c r="X109" s="23"/>
      <c r="AB109" s="23"/>
      <c r="AI109" s="23"/>
    </row>
    <row r="110" spans="4:45" x14ac:dyDescent="0.3">
      <c r="O110" s="23"/>
      <c r="P110" s="23"/>
      <c r="Q110" s="23"/>
      <c r="U110" s="23"/>
      <c r="V110" s="23"/>
      <c r="W110" s="23"/>
      <c r="X110" s="23"/>
      <c r="AB110" s="23"/>
      <c r="AI110" s="23"/>
    </row>
    <row r="111" spans="4:45" x14ac:dyDescent="0.3">
      <c r="O111" s="23"/>
      <c r="P111" s="23"/>
      <c r="Q111" s="23"/>
      <c r="U111" s="23"/>
      <c r="V111" s="23"/>
      <c r="W111" s="23"/>
      <c r="X111" s="23"/>
      <c r="AB111" s="23"/>
      <c r="AI111" s="23"/>
    </row>
    <row r="112" spans="4:45" x14ac:dyDescent="0.3">
      <c r="O112" s="23"/>
      <c r="P112" s="23"/>
      <c r="Q112" s="23"/>
      <c r="U112" s="23"/>
      <c r="V112" s="23"/>
      <c r="W112" s="23"/>
      <c r="X112" s="23"/>
      <c r="AB112" s="23"/>
      <c r="AI112" s="23"/>
    </row>
    <row r="113" spans="4:35" x14ac:dyDescent="0.3">
      <c r="O113" s="23"/>
      <c r="P113" s="23"/>
      <c r="Q113" s="23"/>
      <c r="U113" s="23"/>
      <c r="V113" s="23"/>
      <c r="W113" s="23"/>
      <c r="X113" s="23"/>
      <c r="AB113" s="23"/>
      <c r="AI113" s="23"/>
    </row>
    <row r="114" spans="4:35" x14ac:dyDescent="0.3">
      <c r="O114" s="23"/>
      <c r="P114" s="23"/>
      <c r="Q114" s="23"/>
    </row>
    <row r="115" spans="4:35" x14ac:dyDescent="0.3">
      <c r="O115" s="23"/>
      <c r="P115" s="23"/>
      <c r="Q115" s="23"/>
    </row>
    <row r="116" spans="4:35" x14ac:dyDescent="0.3">
      <c r="O116" s="23"/>
      <c r="P116" s="23"/>
      <c r="Q116" s="23"/>
    </row>
    <row r="117" spans="4:35" x14ac:dyDescent="0.3">
      <c r="O117" s="23"/>
      <c r="P117" s="23"/>
      <c r="Q117" s="23"/>
    </row>
    <row r="119" spans="4:35" x14ac:dyDescent="0.3">
      <c r="D119" s="15"/>
    </row>
  </sheetData>
  <mergeCells count="5">
    <mergeCell ref="N3:Q3"/>
    <mergeCell ref="U3:X3"/>
    <mergeCell ref="AB3:AE3"/>
    <mergeCell ref="AI3:AL3"/>
    <mergeCell ref="AP3:AS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vt:i4>
      </vt:variant>
    </vt:vector>
  </HeadingPairs>
  <TitlesOfParts>
    <vt:vector size="8" baseType="lpstr">
      <vt:lpstr>Содержание</vt:lpstr>
      <vt:lpstr>BS</vt:lpstr>
      <vt:lpstr>PL</vt:lpstr>
      <vt:lpstr>CF</vt:lpstr>
      <vt:lpstr>Фин и опер показатели</vt:lpstr>
      <vt:lpstr>Расшифровки PL</vt:lpstr>
      <vt:lpstr>PL!_ftn1</vt:lpstr>
      <vt:lpstr>PL!_ftnref1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Александра Рукавишникова</cp:lastModifiedBy>
  <dcterms:created xsi:type="dcterms:W3CDTF">2015-06-05T18:17:20Z</dcterms:created>
  <dcterms:modified xsi:type="dcterms:W3CDTF">2026-05-29T05:59:11Z</dcterms:modified>
</cp:coreProperties>
</file>